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codeName="EstaPastaDeTrabalho"/>
  <mc:AlternateContent xmlns:mc="http://schemas.openxmlformats.org/markup-compatibility/2006">
    <mc:Choice Requires="x15">
      <x15ac:absPath xmlns:x15ac="http://schemas.microsoft.com/office/spreadsheetml/2010/11/ac" url="/Users/ademarsott/Downloads/MEGA/1 - Contratos/APSOTT/Contrat. em Execução/PMCN - Hospital -  ok/Boletim de Medição/"/>
    </mc:Choice>
  </mc:AlternateContent>
  <xr:revisionPtr revIDLastSave="0" documentId="13_ncr:1_{9668C623-2957-A64C-9275-2DA891926CA9}" xr6:coauthVersionLast="47" xr6:coauthVersionMax="47" xr10:uidLastSave="{00000000-0000-0000-0000-000000000000}"/>
  <bookViews>
    <workbookView xWindow="-2100" yWindow="-21100" windowWidth="45940" windowHeight="21100" xr2:uid="{00000000-000D-0000-FFFF-FFFF00000000}"/>
  </bookViews>
  <sheets>
    <sheet name="BM.01" sheetId="3" r:id="rId1"/>
    <sheet name="BM.02" sheetId="4" r:id="rId2"/>
    <sheet name="BM.03" sheetId="1" r:id="rId3"/>
    <sheet name="BM.04" sheetId="2" r:id="rId4"/>
  </sheets>
  <definedNames>
    <definedName name="_Fill" localSheetId="0">#REF!</definedName>
    <definedName name="_Fill" localSheetId="1">#REF!</definedName>
    <definedName name="_Fill" localSheetId="2">#REF!</definedName>
    <definedName name="_Fill" localSheetId="3">#REF!</definedName>
    <definedName name="_Fill">#REF!</definedName>
    <definedName name="_xlnm._FilterDatabase" localSheetId="0" hidden="1">BM.01!$A$13:$AH$76</definedName>
    <definedName name="_xlnm._FilterDatabase" localSheetId="1" hidden="1">BM.02!$A$13:$AH$76</definedName>
    <definedName name="_xlnm._FilterDatabase" localSheetId="2" hidden="1">BM.03!$A$13:$AH$76</definedName>
    <definedName name="_xlnm._FilterDatabase" localSheetId="3" hidden="1">BM.04!$A$13:$AH$76</definedName>
    <definedName name="_Key1">#REF!</definedName>
    <definedName name="_PL1" localSheetId="0">#REF!</definedName>
    <definedName name="_PL1" localSheetId="1">#REF!</definedName>
    <definedName name="_PL1" localSheetId="2">#REF!</definedName>
    <definedName name="_PL1" localSheetId="3">#REF!</definedName>
    <definedName name="_PL1">#REF!</definedName>
    <definedName name="_Sort">#REF!</definedName>
    <definedName name="a" localSheetId="0">#REF!</definedName>
    <definedName name="a" localSheetId="1">#REF!</definedName>
    <definedName name="a" localSheetId="2">#REF!</definedName>
    <definedName name="a" localSheetId="3">#REF!</definedName>
    <definedName name="a">#REF!</definedName>
    <definedName name="abc">#REF!</definedName>
    <definedName name="Acomp">#REF!</definedName>
    <definedName name="agua">#REF!</definedName>
    <definedName name="alteração" localSheetId="0">#REF!</definedName>
    <definedName name="alteração" localSheetId="1">#REF!</definedName>
    <definedName name="alteração" localSheetId="2">#REF!</definedName>
    <definedName name="alteração" localSheetId="3">#REF!</definedName>
    <definedName name="alteração">#REF!</definedName>
    <definedName name="_xlnm.Print_Area" localSheetId="0">BM.01!$A$1:$T$120</definedName>
    <definedName name="_xlnm.Print_Area" localSheetId="1">BM.02!$A$1:$T$120</definedName>
    <definedName name="_xlnm.Print_Area" localSheetId="2">BM.03!$A$1:$T$120</definedName>
    <definedName name="_xlnm.Print_Area" localSheetId="3">BM.04!$A$1:$T$120</definedName>
    <definedName name="Área_impressão_IM" localSheetId="0">BM.01!$A$1:$U$81</definedName>
    <definedName name="Área_impressão_IM" localSheetId="1">BM.02!$A$1:$U$81</definedName>
    <definedName name="Área_impressão_IM" localSheetId="2">BM.03!$A$1:$U$81</definedName>
    <definedName name="Área_impressão_IM" localSheetId="3">BM.04!$A$1:$U$81</definedName>
    <definedName name="azul" localSheetId="0">#REF!</definedName>
    <definedName name="azul" localSheetId="1">#REF!</definedName>
    <definedName name="azul" localSheetId="2">#REF!</definedName>
    <definedName name="azul" localSheetId="3">#REF!</definedName>
    <definedName name="azul">#REF!</definedName>
    <definedName name="AZULSINAL" localSheetId="0">#REF!</definedName>
    <definedName name="AZULSINAL" localSheetId="1">#REF!</definedName>
    <definedName name="AZULSINAL" localSheetId="2">#REF!</definedName>
    <definedName name="AZULSINAL" localSheetId="3">#REF!</definedName>
    <definedName name="AZULSINAL">#REF!</definedName>
    <definedName name="Banco_dados_IM">#REF!</definedName>
    <definedName name="bbcla">#REF!</definedName>
    <definedName name="BDI" localSheetId="0">#REF!</definedName>
    <definedName name="BDI" localSheetId="1">#REF!</definedName>
    <definedName name="BDI" localSheetId="2">#REF!</definedName>
    <definedName name="BDI" localSheetId="3">#REF!</definedName>
    <definedName name="BDI">#REF!</definedName>
    <definedName name="Bloco1">#REF!</definedName>
    <definedName name="Bloco1.2">#REF!</definedName>
    <definedName name="Bloco1.3">#REF!</definedName>
    <definedName name="Bloco10">#REF!</definedName>
    <definedName name="Bloco11">#REF!</definedName>
    <definedName name="Bloco12">#REF!</definedName>
    <definedName name="Bloco13">#REF!</definedName>
    <definedName name="Bloco14">#REF!</definedName>
    <definedName name="Bloco15">#REF!</definedName>
    <definedName name="Bloco16">#REF!</definedName>
    <definedName name="Bloco17">#REF!</definedName>
    <definedName name="Bloco18">#REF!</definedName>
    <definedName name="Bloco19">#REF!</definedName>
    <definedName name="Bloco2">#REF!</definedName>
    <definedName name="Bloco20">#REF!</definedName>
    <definedName name="Bloco203">#REF!</definedName>
    <definedName name="Bloco21">#REF!</definedName>
    <definedName name="Bloco22">#REF!</definedName>
    <definedName name="Bloco23">#REF!</definedName>
    <definedName name="Bloco24">#REF!</definedName>
    <definedName name="Bloco25">#REF!</definedName>
    <definedName name="Bloco3">#REF!</definedName>
    <definedName name="Bloco4">#REF!</definedName>
    <definedName name="Bloco5">#REF!</definedName>
    <definedName name="Bloco6">#REF!</definedName>
    <definedName name="Bloco7">#REF!</definedName>
    <definedName name="Bloco8">#REF!</definedName>
    <definedName name="Bloco9">#REF!</definedName>
    <definedName name="Cat" localSheetId="0">#REF!</definedName>
    <definedName name="Cat" localSheetId="1">#REF!</definedName>
    <definedName name="Cat" localSheetId="2">#REF!</definedName>
    <definedName name="Cat" localSheetId="3">#REF!</definedName>
    <definedName name="Cat">#REF!</definedName>
    <definedName name="CD" localSheetId="0">#REF!</definedName>
    <definedName name="CD" localSheetId="1">#REF!</definedName>
    <definedName name="CD" localSheetId="2">#REF!</definedName>
    <definedName name="CD" localSheetId="3">#REF!</definedName>
    <definedName name="CD">#REF!</definedName>
    <definedName name="COMPOSIÇÃO">#REF!</definedName>
    <definedName name="CONSTRUÇÕES_E_COMÉRCIO">#REF!</definedName>
    <definedName name="d" localSheetId="0">#REF!</definedName>
    <definedName name="d" localSheetId="1">#REF!</definedName>
    <definedName name="d" localSheetId="2">#REF!</definedName>
    <definedName name="d" localSheetId="3">#REF!</definedName>
    <definedName name="d">#REF!</definedName>
    <definedName name="dados">#REF!</definedName>
    <definedName name="dados10">#REF!</definedName>
    <definedName name="dados2">#REF!</definedName>
    <definedName name="dados3">#REF!</definedName>
    <definedName name="dados5">#REF!</definedName>
    <definedName name="DADOS6" localSheetId="0">#REF!</definedName>
    <definedName name="DADOS6" localSheetId="1">#REF!</definedName>
    <definedName name="DADOS6" localSheetId="2">#REF!</definedName>
    <definedName name="DADOS6" localSheetId="3">#REF!</definedName>
    <definedName name="DADOS6">#REF!</definedName>
    <definedName name="FOLHA" localSheetId="0">#REF!</definedName>
    <definedName name="FOLHA" localSheetId="1">#REF!</definedName>
    <definedName name="FOLHA" localSheetId="2">#REF!</definedName>
    <definedName name="FOLHA" localSheetId="3">#REF!</definedName>
    <definedName name="FOLHA">#REF!</definedName>
    <definedName name="hi" localSheetId="0">#REF!</definedName>
    <definedName name="hi" localSheetId="1">#REF!</definedName>
    <definedName name="hi" localSheetId="2">#REF!</definedName>
    <definedName name="hi" localSheetId="3">#REF!</definedName>
    <definedName name="hi">#REF!</definedName>
    <definedName name="INSUMOS">#REF!</definedName>
    <definedName name="K1geral" localSheetId="0">#REF!</definedName>
    <definedName name="K1geral" localSheetId="1">#REF!</definedName>
    <definedName name="K1geral" localSheetId="2">#REF!</definedName>
    <definedName name="K1geral" localSheetId="3">#REF!</definedName>
    <definedName name="K1geral">#REF!</definedName>
    <definedName name="LILASDRENA" localSheetId="0">#REF!</definedName>
    <definedName name="LILASDRENA" localSheetId="1">#REF!</definedName>
    <definedName name="LILASDRENA" localSheetId="2">#REF!</definedName>
    <definedName name="LILASDRENA" localSheetId="3">#REF!</definedName>
    <definedName name="LILASDRENA">#REF!</definedName>
    <definedName name="lista">#REF!</definedName>
    <definedName name="lista2">#REF!</definedName>
    <definedName name="MAAUQ" localSheetId="0">#REF!</definedName>
    <definedName name="MAAUQ" localSheetId="1">#REF!</definedName>
    <definedName name="MAAUQ" localSheetId="2">#REF!</definedName>
    <definedName name="MAAUQ" localSheetId="3">#REF!</definedName>
    <definedName name="MAAUQ">#REF!</definedName>
    <definedName name="pesquisa" localSheetId="0">#REF!</definedName>
    <definedName name="pesquisa" localSheetId="1">#REF!</definedName>
    <definedName name="pesquisa" localSheetId="2">#REF!</definedName>
    <definedName name="pesquisa" localSheetId="3">#REF!</definedName>
    <definedName name="pesquisa">#REF!</definedName>
    <definedName name="planuilha" localSheetId="0">#REF!</definedName>
    <definedName name="planuilha" localSheetId="1">#REF!</definedName>
    <definedName name="planuilha" localSheetId="2">#REF!</definedName>
    <definedName name="planuilha" localSheetId="3">#REF!</definedName>
    <definedName name="planuilha">#REF!</definedName>
    <definedName name="REGULA" localSheetId="0">#REF!</definedName>
    <definedName name="REGULA" localSheetId="1">#REF!</definedName>
    <definedName name="REGULA" localSheetId="2">#REF!</definedName>
    <definedName name="REGULA" localSheetId="3">#REF!</definedName>
    <definedName name="REGULA">#REF!</definedName>
    <definedName name="RESVALORES">#REF!</definedName>
    <definedName name="RP" localSheetId="0">#REF!</definedName>
    <definedName name="RP" localSheetId="1">#REF!</definedName>
    <definedName name="RP" localSheetId="2">#REF!</definedName>
    <definedName name="RP" localSheetId="3">#REF!</definedName>
    <definedName name="RP">#REF!</definedName>
    <definedName name="SADS" localSheetId="0">#REF!</definedName>
    <definedName name="SADS" localSheetId="1">#REF!</definedName>
    <definedName name="SADS" localSheetId="2">#REF!</definedName>
    <definedName name="SADS" localSheetId="3">#REF!</definedName>
    <definedName name="SADS">#REF!</definedName>
    <definedName name="SBRP" localSheetId="0">#REF!</definedName>
    <definedName name="SBRP" localSheetId="1">#REF!</definedName>
    <definedName name="SBRP" localSheetId="2">#REF!</definedName>
    <definedName name="SBRP" localSheetId="3">#REF!</definedName>
    <definedName name="SBRP">#REF!</definedName>
    <definedName name="TB" localSheetId="0">#REF!</definedName>
    <definedName name="TB" localSheetId="1">#REF!</definedName>
    <definedName name="TB" localSheetId="2">#REF!</definedName>
    <definedName name="TB" localSheetId="3">#REF!</definedName>
    <definedName name="TB">#REF!</definedName>
    <definedName name="_xlnm.Print_Titles" localSheetId="0">BM.01!$1:$13</definedName>
    <definedName name="_xlnm.Print_Titles" localSheetId="1">BM.02!$1:$13</definedName>
    <definedName name="_xlnm.Print_Titles" localSheetId="2">BM.03!$1:$13</definedName>
    <definedName name="_xlnm.Print_Titles" localSheetId="3">BM.04!$1:$13</definedName>
    <definedName name="Títulos_impressão_IM" localSheetId="0">BM.01!$A$1:$IV$11</definedName>
    <definedName name="Títulos_impressão_IM" localSheetId="1">BM.02!$A$1:$IV$11</definedName>
    <definedName name="Títulos_impressão_IM" localSheetId="2">BM.03!$A$1:$IV$11</definedName>
    <definedName name="Títulos_impressão_IM" localSheetId="3">BM.04!$A$1:$IV$11</definedName>
    <definedName name="TPM" localSheetId="0">#REF!</definedName>
    <definedName name="TPM" localSheetId="1">#REF!</definedName>
    <definedName name="TPM" localSheetId="2">#REF!</definedName>
    <definedName name="TPM" localSheetId="3">#REF!</definedName>
    <definedName name="TPM">#REF!</definedName>
    <definedName name="verde" localSheetId="0">#REF!</definedName>
    <definedName name="verde" localSheetId="1">#REF!</definedName>
    <definedName name="verde" localSheetId="2">#REF!</definedName>
    <definedName name="verde" localSheetId="3">#REF!</definedName>
    <definedName name="verde">#REF!</definedName>
    <definedName name="verdepav" localSheetId="0">#REF!</definedName>
    <definedName name="verdepav" localSheetId="1">#REF!</definedName>
    <definedName name="verdepav" localSheetId="2">#REF!</definedName>
    <definedName name="verdepav" localSheetId="3">#REF!</definedName>
    <definedName name="verdepav">#REF!</definedName>
    <definedName name="Wal">#REF!</definedName>
    <definedName name="walt4">#REF!</definedName>
    <definedName name="x" localSheetId="0">#REF!</definedName>
    <definedName name="x" localSheetId="1">#REF!</definedName>
    <definedName name="x" localSheetId="2">#REF!</definedName>
    <definedName name="x" localSheetId="3">#REF!</definedName>
    <definedName name="x">#REF!</definedName>
    <definedName name="xxxx" localSheetId="0">#REF!</definedName>
    <definedName name="xxxx" localSheetId="1">#REF!</definedName>
    <definedName name="xxxx" localSheetId="2">#REF!</definedName>
    <definedName name="xxxx" localSheetId="3">#REF!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6" i="2" l="1"/>
  <c r="M116" i="2"/>
  <c r="S116" i="2" s="1"/>
  <c r="N58" i="2"/>
  <c r="M58" i="2"/>
  <c r="L58" i="2"/>
  <c r="N15" i="2"/>
  <c r="M15" i="2"/>
  <c r="L49" i="2"/>
  <c r="N49" i="2" s="1"/>
  <c r="N47" i="2"/>
  <c r="M47" i="2"/>
  <c r="L47" i="2"/>
  <c r="N25" i="2"/>
  <c r="N26" i="2"/>
  <c r="N24" i="2"/>
  <c r="M25" i="2"/>
  <c r="M26" i="2"/>
  <c r="M24" i="2"/>
  <c r="L24" i="2"/>
  <c r="L25" i="2"/>
  <c r="L26" i="2"/>
  <c r="M33" i="2"/>
  <c r="P33" i="2" s="1"/>
  <c r="Q33" i="2"/>
  <c r="P32" i="2"/>
  <c r="O33" i="2"/>
  <c r="N33" i="2"/>
  <c r="L33" i="2"/>
  <c r="J45" i="2"/>
  <c r="J23" i="2"/>
  <c r="J20" i="2"/>
  <c r="J21" i="2"/>
  <c r="J17" i="2"/>
  <c r="J15" i="2"/>
  <c r="P116" i="1"/>
  <c r="K109" i="2"/>
  <c r="J109" i="2"/>
  <c r="K108" i="2"/>
  <c r="J108" i="2"/>
  <c r="K107" i="2"/>
  <c r="J107" i="2"/>
  <c r="K84" i="2"/>
  <c r="J84" i="2"/>
  <c r="K83" i="2"/>
  <c r="J83" i="2"/>
  <c r="K73" i="2"/>
  <c r="J73" i="2"/>
  <c r="K72" i="2"/>
  <c r="J72" i="2"/>
  <c r="I45" i="2"/>
  <c r="K43" i="2"/>
  <c r="J43" i="2"/>
  <c r="I33" i="2"/>
  <c r="K28" i="2"/>
  <c r="J28" i="2"/>
  <c r="K27" i="2"/>
  <c r="J27" i="2"/>
  <c r="I15" i="2"/>
  <c r="G14" i="4"/>
  <c r="H14" i="4" s="1"/>
  <c r="H15" i="4"/>
  <c r="M15" i="4"/>
  <c r="P15" i="4" s="1"/>
  <c r="N15" i="4"/>
  <c r="O15" i="4"/>
  <c r="R15" i="4" s="1"/>
  <c r="G16" i="4"/>
  <c r="H16" i="4" s="1"/>
  <c r="H17" i="4"/>
  <c r="O17" i="4"/>
  <c r="R17" i="4" s="1"/>
  <c r="P17" i="4"/>
  <c r="Q17" i="4" s="1"/>
  <c r="S17" i="4"/>
  <c r="T17" i="4"/>
  <c r="H18" i="4"/>
  <c r="O18" i="4"/>
  <c r="R18" i="4" s="1"/>
  <c r="P18" i="4"/>
  <c r="S18" i="4" s="1"/>
  <c r="T18" i="4" s="1"/>
  <c r="G19" i="4"/>
  <c r="H19" i="4" s="1"/>
  <c r="H20" i="4"/>
  <c r="O20" i="4"/>
  <c r="R20" i="4" s="1"/>
  <c r="P20" i="4"/>
  <c r="Q20" i="4" s="1"/>
  <c r="S20" i="4"/>
  <c r="T20" i="4"/>
  <c r="O21" i="4"/>
  <c r="R21" i="4" s="1"/>
  <c r="P21" i="4"/>
  <c r="S21" i="4" s="1"/>
  <c r="T21" i="4" s="1"/>
  <c r="G22" i="4"/>
  <c r="H22" i="4" s="1"/>
  <c r="H23" i="4"/>
  <c r="O23" i="4"/>
  <c r="R23" i="4" s="1"/>
  <c r="P23" i="4"/>
  <c r="S23" i="4" s="1"/>
  <c r="T23" i="4" s="1"/>
  <c r="H24" i="4"/>
  <c r="O24" i="4"/>
  <c r="R24" i="4" s="1"/>
  <c r="P24" i="4"/>
  <c r="S24" i="4" s="1"/>
  <c r="T24" i="4" s="1"/>
  <c r="O25" i="4"/>
  <c r="P25" i="4"/>
  <c r="Q25" i="4" s="1"/>
  <c r="R25" i="4"/>
  <c r="H26" i="4"/>
  <c r="O26" i="4"/>
  <c r="R26" i="4" s="1"/>
  <c r="P26" i="4"/>
  <c r="Q26" i="4" s="1"/>
  <c r="S26" i="4"/>
  <c r="T26" i="4"/>
  <c r="H27" i="4"/>
  <c r="O27" i="4"/>
  <c r="R27" i="4" s="1"/>
  <c r="P27" i="4"/>
  <c r="S27" i="4" s="1"/>
  <c r="T27" i="4" s="1"/>
  <c r="H28" i="4"/>
  <c r="O28" i="4"/>
  <c r="R28" i="4" s="1"/>
  <c r="P28" i="4"/>
  <c r="Q28" i="4" s="1"/>
  <c r="H29" i="4"/>
  <c r="O29" i="4"/>
  <c r="R29" i="4" s="1"/>
  <c r="P29" i="4"/>
  <c r="Q29" i="4" s="1"/>
  <c r="S29" i="4"/>
  <c r="T29" i="4"/>
  <c r="H30" i="4"/>
  <c r="M30" i="4"/>
  <c r="P30" i="4" s="1"/>
  <c r="N30" i="4"/>
  <c r="O30" i="4"/>
  <c r="R30" i="4" s="1"/>
  <c r="H31" i="4"/>
  <c r="M31" i="4"/>
  <c r="P31" i="4" s="1"/>
  <c r="N31" i="4"/>
  <c r="O31" i="4"/>
  <c r="R31" i="4"/>
  <c r="H32" i="4"/>
  <c r="M32" i="4"/>
  <c r="N32" i="4"/>
  <c r="O32" i="4"/>
  <c r="P32" i="4"/>
  <c r="Q32" i="4"/>
  <c r="R32" i="4"/>
  <c r="S32" i="4"/>
  <c r="T32" i="4" s="1"/>
  <c r="H33" i="4"/>
  <c r="O33" i="4"/>
  <c r="P33" i="4"/>
  <c r="Q33" i="4"/>
  <c r="R33" i="4"/>
  <c r="S33" i="4"/>
  <c r="T33" i="4"/>
  <c r="G34" i="4"/>
  <c r="H34" i="4" s="1"/>
  <c r="H35" i="4"/>
  <c r="M35" i="4"/>
  <c r="N35" i="4"/>
  <c r="O35" i="4"/>
  <c r="P35" i="4"/>
  <c r="S35" i="4" s="1"/>
  <c r="T35" i="4" s="1"/>
  <c r="Q35" i="4"/>
  <c r="R35" i="4"/>
  <c r="H36" i="4"/>
  <c r="M36" i="4"/>
  <c r="P36" i="4" s="1"/>
  <c r="N36" i="4"/>
  <c r="O36" i="4"/>
  <c r="R36" i="4"/>
  <c r="G37" i="4"/>
  <c r="H37" i="4"/>
  <c r="H38" i="4"/>
  <c r="M38" i="4"/>
  <c r="P38" i="4" s="1"/>
  <c r="N38" i="4"/>
  <c r="O38" i="4"/>
  <c r="R38" i="4"/>
  <c r="H39" i="4"/>
  <c r="M39" i="4"/>
  <c r="P39" i="4" s="1"/>
  <c r="N39" i="4"/>
  <c r="O39" i="4"/>
  <c r="R39" i="4" s="1"/>
  <c r="H40" i="4"/>
  <c r="M40" i="4"/>
  <c r="N40" i="4"/>
  <c r="O40" i="4"/>
  <c r="R40" i="4" s="1"/>
  <c r="P40" i="4"/>
  <c r="S40" i="4" s="1"/>
  <c r="T40" i="4" s="1"/>
  <c r="Q40" i="4"/>
  <c r="H41" i="4"/>
  <c r="M41" i="4"/>
  <c r="N41" i="4"/>
  <c r="O41" i="4"/>
  <c r="R41" i="4" s="1"/>
  <c r="P41" i="4"/>
  <c r="Q41" i="4" s="1"/>
  <c r="H42" i="4"/>
  <c r="M42" i="4"/>
  <c r="N42" i="4"/>
  <c r="O42" i="4"/>
  <c r="R42" i="4" s="1"/>
  <c r="P42" i="4"/>
  <c r="S42" i="4" s="1"/>
  <c r="T42" i="4" s="1"/>
  <c r="Q42" i="4"/>
  <c r="H43" i="4"/>
  <c r="O43" i="4"/>
  <c r="P43" i="4"/>
  <c r="Q43" i="4" s="1"/>
  <c r="R43" i="4"/>
  <c r="S43" i="4"/>
  <c r="T43" i="4" s="1"/>
  <c r="G44" i="4"/>
  <c r="H44" i="4" s="1"/>
  <c r="H45" i="4"/>
  <c r="N45" i="4"/>
  <c r="O45" i="4"/>
  <c r="P45" i="4"/>
  <c r="S45" i="4" s="1"/>
  <c r="T45" i="4" s="1"/>
  <c r="Q45" i="4"/>
  <c r="R45" i="4"/>
  <c r="H46" i="4"/>
  <c r="O46" i="4"/>
  <c r="R46" i="4" s="1"/>
  <c r="P46" i="4"/>
  <c r="Q46" i="4" s="1"/>
  <c r="S46" i="4"/>
  <c r="T46" i="4" s="1"/>
  <c r="H47" i="4"/>
  <c r="O47" i="4"/>
  <c r="P47" i="4"/>
  <c r="Q47" i="4" s="1"/>
  <c r="R47" i="4"/>
  <c r="H48" i="4"/>
  <c r="O48" i="4"/>
  <c r="P48" i="4"/>
  <c r="Q48" i="4"/>
  <c r="R48" i="4"/>
  <c r="S48" i="4"/>
  <c r="T48" i="4"/>
  <c r="H49" i="4"/>
  <c r="O49" i="4"/>
  <c r="P49" i="4"/>
  <c r="Q49" i="4"/>
  <c r="R49" i="4"/>
  <c r="S49" i="4"/>
  <c r="T49" i="4"/>
  <c r="H50" i="4"/>
  <c r="O50" i="4"/>
  <c r="R50" i="4" s="1"/>
  <c r="P50" i="4"/>
  <c r="Q50" i="4" s="1"/>
  <c r="S50" i="4"/>
  <c r="T50" i="4" s="1"/>
  <c r="H51" i="4"/>
  <c r="O51" i="4"/>
  <c r="R51" i="4" s="1"/>
  <c r="P51" i="4"/>
  <c r="Q51" i="4" s="1"/>
  <c r="S51" i="4"/>
  <c r="T51" i="4" s="1"/>
  <c r="H52" i="4"/>
  <c r="O52" i="4"/>
  <c r="R52" i="4" s="1"/>
  <c r="P52" i="4"/>
  <c r="S52" i="4" s="1"/>
  <c r="T52" i="4" s="1"/>
  <c r="G53" i="4"/>
  <c r="H53" i="4" s="1"/>
  <c r="H54" i="4"/>
  <c r="O54" i="4"/>
  <c r="R54" i="4" s="1"/>
  <c r="P54" i="4"/>
  <c r="Q54" i="4" s="1"/>
  <c r="H55" i="4"/>
  <c r="O55" i="4"/>
  <c r="R55" i="4" s="1"/>
  <c r="P55" i="4"/>
  <c r="S55" i="4" s="1"/>
  <c r="T55" i="4" s="1"/>
  <c r="H56" i="4"/>
  <c r="O56" i="4"/>
  <c r="R56" i="4" s="1"/>
  <c r="P56" i="4"/>
  <c r="S56" i="4" s="1"/>
  <c r="T56" i="4" s="1"/>
  <c r="H57" i="4"/>
  <c r="O57" i="4"/>
  <c r="P57" i="4"/>
  <c r="Q57" i="4"/>
  <c r="R57" i="4"/>
  <c r="S57" i="4"/>
  <c r="T57" i="4" s="1"/>
  <c r="H58" i="4"/>
  <c r="O58" i="4"/>
  <c r="P58" i="4"/>
  <c r="Q58" i="4" s="1"/>
  <c r="R58" i="4"/>
  <c r="S58" i="4"/>
  <c r="T58" i="4" s="1"/>
  <c r="H59" i="4"/>
  <c r="O59" i="4"/>
  <c r="R59" i="4" s="1"/>
  <c r="P59" i="4"/>
  <c r="S59" i="4" s="1"/>
  <c r="T59" i="4" s="1"/>
  <c r="H60" i="4"/>
  <c r="O60" i="4"/>
  <c r="R60" i="4" s="1"/>
  <c r="P60" i="4"/>
  <c r="S60" i="4" s="1"/>
  <c r="T60" i="4" s="1"/>
  <c r="Q60" i="4"/>
  <c r="G62" i="4"/>
  <c r="H62" i="4" s="1"/>
  <c r="H63" i="4"/>
  <c r="M63" i="4"/>
  <c r="P63" i="4" s="1"/>
  <c r="N63" i="4"/>
  <c r="O63" i="4"/>
  <c r="R63" i="4"/>
  <c r="G64" i="4"/>
  <c r="H64" i="4"/>
  <c r="H65" i="4"/>
  <c r="M65" i="4"/>
  <c r="P65" i="4" s="1"/>
  <c r="N65" i="4"/>
  <c r="O65" i="4"/>
  <c r="R65" i="4" s="1"/>
  <c r="H66" i="4"/>
  <c r="M66" i="4"/>
  <c r="P66" i="4" s="1"/>
  <c r="N66" i="4"/>
  <c r="O66" i="4"/>
  <c r="R66" i="4"/>
  <c r="H67" i="4"/>
  <c r="M67" i="4"/>
  <c r="N67" i="4"/>
  <c r="O67" i="4"/>
  <c r="P67" i="4"/>
  <c r="Q67" i="4"/>
  <c r="R67" i="4"/>
  <c r="S67" i="4"/>
  <c r="T67" i="4" s="1"/>
  <c r="H68" i="4"/>
  <c r="M68" i="4"/>
  <c r="N68" i="4"/>
  <c r="O68" i="4"/>
  <c r="P68" i="4"/>
  <c r="Q68" i="4" s="1"/>
  <c r="R68" i="4"/>
  <c r="S68" i="4"/>
  <c r="T68" i="4" s="1"/>
  <c r="H69" i="4"/>
  <c r="M69" i="4"/>
  <c r="N69" i="4"/>
  <c r="O69" i="4"/>
  <c r="P69" i="4"/>
  <c r="Q69" i="4"/>
  <c r="R69" i="4"/>
  <c r="S69" i="4"/>
  <c r="T69" i="4" s="1"/>
  <c r="H70" i="4"/>
  <c r="M70" i="4"/>
  <c r="N70" i="4"/>
  <c r="O70" i="4"/>
  <c r="P70" i="4"/>
  <c r="S70" i="4" s="1"/>
  <c r="T70" i="4" s="1"/>
  <c r="Q70" i="4"/>
  <c r="R70" i="4"/>
  <c r="G71" i="4"/>
  <c r="H71" i="4" s="1"/>
  <c r="H72" i="4"/>
  <c r="O72" i="4"/>
  <c r="R72" i="4" s="1"/>
  <c r="P72" i="4"/>
  <c r="S72" i="4" s="1"/>
  <c r="T72" i="4" s="1"/>
  <c r="H73" i="4"/>
  <c r="O73" i="4"/>
  <c r="R73" i="4" s="1"/>
  <c r="P73" i="4"/>
  <c r="S73" i="4" s="1"/>
  <c r="T73" i="4" s="1"/>
  <c r="Q73" i="4"/>
  <c r="H74" i="4"/>
  <c r="O74" i="4"/>
  <c r="P74" i="4"/>
  <c r="Q74" i="4"/>
  <c r="R74" i="4"/>
  <c r="S74" i="4"/>
  <c r="T74" i="4" s="1"/>
  <c r="H75" i="4"/>
  <c r="O75" i="4"/>
  <c r="P75" i="4"/>
  <c r="Q75" i="4" s="1"/>
  <c r="R75" i="4"/>
  <c r="S75" i="4"/>
  <c r="T75" i="4" s="1"/>
  <c r="H76" i="4"/>
  <c r="O76" i="4"/>
  <c r="R76" i="4" s="1"/>
  <c r="P76" i="4"/>
  <c r="S76" i="4" s="1"/>
  <c r="T76" i="4" s="1"/>
  <c r="Q76" i="4"/>
  <c r="H77" i="4"/>
  <c r="O77" i="4"/>
  <c r="P77" i="4"/>
  <c r="S77" i="4" s="1"/>
  <c r="T77" i="4" s="1"/>
  <c r="Q77" i="4"/>
  <c r="R77" i="4"/>
  <c r="H78" i="4"/>
  <c r="O78" i="4"/>
  <c r="P78" i="4"/>
  <c r="Q78" i="4" s="1"/>
  <c r="R78" i="4"/>
  <c r="S78" i="4"/>
  <c r="T78" i="4" s="1"/>
  <c r="H79" i="4"/>
  <c r="O79" i="4"/>
  <c r="R79" i="4" s="1"/>
  <c r="P79" i="4"/>
  <c r="Q79" i="4" s="1"/>
  <c r="S79" i="4"/>
  <c r="T79" i="4"/>
  <c r="G80" i="4"/>
  <c r="H80" i="4"/>
  <c r="H81" i="4"/>
  <c r="O81" i="4"/>
  <c r="R81" i="4" s="1"/>
  <c r="P81" i="4"/>
  <c r="Q81" i="4" s="1"/>
  <c r="H82" i="4"/>
  <c r="O82" i="4"/>
  <c r="R82" i="4" s="1"/>
  <c r="P82" i="4"/>
  <c r="Q82" i="4" s="1"/>
  <c r="S82" i="4"/>
  <c r="T82" i="4"/>
  <c r="H83" i="4"/>
  <c r="O83" i="4"/>
  <c r="R83" i="4" s="1"/>
  <c r="P83" i="4"/>
  <c r="S83" i="4" s="1"/>
  <c r="T83" i="4" s="1"/>
  <c r="H84" i="4"/>
  <c r="O84" i="4"/>
  <c r="P84" i="4"/>
  <c r="S84" i="4" s="1"/>
  <c r="T84" i="4" s="1"/>
  <c r="Q84" i="4"/>
  <c r="R84" i="4"/>
  <c r="G85" i="4"/>
  <c r="H85" i="4"/>
  <c r="H86" i="4"/>
  <c r="O86" i="4"/>
  <c r="R86" i="4" s="1"/>
  <c r="P86" i="4"/>
  <c r="S86" i="4" s="1"/>
  <c r="T86" i="4" s="1"/>
  <c r="H87" i="4"/>
  <c r="O87" i="4"/>
  <c r="R87" i="4" s="1"/>
  <c r="P87" i="4"/>
  <c r="S87" i="4" s="1"/>
  <c r="T87" i="4" s="1"/>
  <c r="H88" i="4"/>
  <c r="O88" i="4"/>
  <c r="P88" i="4"/>
  <c r="Q88" i="4"/>
  <c r="R88" i="4"/>
  <c r="S88" i="4"/>
  <c r="T88" i="4" s="1"/>
  <c r="H89" i="4"/>
  <c r="O89" i="4"/>
  <c r="P89" i="4"/>
  <c r="Q89" i="4" s="1"/>
  <c r="R89" i="4"/>
  <c r="S89" i="4"/>
  <c r="T89" i="4" s="1"/>
  <c r="G91" i="4"/>
  <c r="H91" i="4"/>
  <c r="H92" i="4"/>
  <c r="O92" i="4"/>
  <c r="P92" i="4"/>
  <c r="S92" i="4" s="1"/>
  <c r="T92" i="4" s="1"/>
  <c r="Q92" i="4"/>
  <c r="R92" i="4"/>
  <c r="O93" i="4"/>
  <c r="P93" i="4"/>
  <c r="Q93" i="4" s="1"/>
  <c r="R93" i="4"/>
  <c r="S93" i="4"/>
  <c r="T93" i="4" s="1"/>
  <c r="H94" i="4"/>
  <c r="O94" i="4"/>
  <c r="P94" i="4"/>
  <c r="Q94" i="4"/>
  <c r="R94" i="4"/>
  <c r="S94" i="4"/>
  <c r="T94" i="4"/>
  <c r="O95" i="4"/>
  <c r="R95" i="4" s="1"/>
  <c r="P95" i="4"/>
  <c r="Q95" i="4" s="1"/>
  <c r="S95" i="4"/>
  <c r="T95" i="4" s="1"/>
  <c r="H96" i="4"/>
  <c r="O96" i="4"/>
  <c r="R96" i="4" s="1"/>
  <c r="P96" i="4"/>
  <c r="Q96" i="4"/>
  <c r="S96" i="4"/>
  <c r="T96" i="4" s="1"/>
  <c r="O97" i="4"/>
  <c r="P97" i="4"/>
  <c r="S97" i="4" s="1"/>
  <c r="T97" i="4" s="1"/>
  <c r="Q97" i="4"/>
  <c r="R97" i="4"/>
  <c r="H98" i="4"/>
  <c r="O98" i="4"/>
  <c r="R98" i="4" s="1"/>
  <c r="P98" i="4"/>
  <c r="S98" i="4" s="1"/>
  <c r="T98" i="4" s="1"/>
  <c r="H99" i="4"/>
  <c r="O99" i="4"/>
  <c r="P99" i="4"/>
  <c r="Q99" i="4" s="1"/>
  <c r="R99" i="4"/>
  <c r="H100" i="4"/>
  <c r="O100" i="4"/>
  <c r="P100" i="4"/>
  <c r="Q100" i="4"/>
  <c r="R100" i="4"/>
  <c r="S100" i="4"/>
  <c r="T100" i="4"/>
  <c r="H101" i="4"/>
  <c r="O101" i="4"/>
  <c r="P101" i="4"/>
  <c r="Q101" i="4"/>
  <c r="R101" i="4"/>
  <c r="S101" i="4"/>
  <c r="T101" i="4"/>
  <c r="G102" i="4"/>
  <c r="G90" i="4" s="1"/>
  <c r="H103" i="4"/>
  <c r="O103" i="4"/>
  <c r="P103" i="4"/>
  <c r="Q103" i="4"/>
  <c r="R103" i="4"/>
  <c r="S103" i="4"/>
  <c r="T103" i="4"/>
  <c r="G104" i="4"/>
  <c r="H104" i="4" s="1"/>
  <c r="H105" i="4"/>
  <c r="O105" i="4"/>
  <c r="P105" i="4"/>
  <c r="Q105" i="4" s="1"/>
  <c r="R105" i="4"/>
  <c r="S105" i="4"/>
  <c r="T105" i="4" s="1"/>
  <c r="G106" i="4"/>
  <c r="H106" i="4" s="1"/>
  <c r="H107" i="4"/>
  <c r="O107" i="4"/>
  <c r="P107" i="4"/>
  <c r="Q107" i="4" s="1"/>
  <c r="R107" i="4"/>
  <c r="S107" i="4"/>
  <c r="T107" i="4" s="1"/>
  <c r="H108" i="4"/>
  <c r="O108" i="4"/>
  <c r="R108" i="4" s="1"/>
  <c r="P108" i="4"/>
  <c r="Q108" i="4" s="1"/>
  <c r="H109" i="4"/>
  <c r="O109" i="4"/>
  <c r="P109" i="4"/>
  <c r="Q109" i="4"/>
  <c r="R109" i="4"/>
  <c r="S109" i="4"/>
  <c r="T109" i="4" s="1"/>
  <c r="H110" i="4"/>
  <c r="O110" i="4"/>
  <c r="P110" i="4"/>
  <c r="Q110" i="4"/>
  <c r="R110" i="4"/>
  <c r="S110" i="4"/>
  <c r="T110" i="4"/>
  <c r="H111" i="4"/>
  <c r="O111" i="4"/>
  <c r="P111" i="4"/>
  <c r="Q111" i="4" s="1"/>
  <c r="R111" i="4"/>
  <c r="S111" i="4"/>
  <c r="T111" i="4" s="1"/>
  <c r="O112" i="4"/>
  <c r="R112" i="4" s="1"/>
  <c r="P112" i="4"/>
  <c r="S112" i="4" s="1"/>
  <c r="T112" i="4" s="1"/>
  <c r="G113" i="4"/>
  <c r="H114" i="4"/>
  <c r="O114" i="4"/>
  <c r="R114" i="4" s="1"/>
  <c r="P114" i="4"/>
  <c r="S114" i="4" s="1"/>
  <c r="T114" i="4" s="1"/>
  <c r="H115" i="4"/>
  <c r="O115" i="4"/>
  <c r="P115" i="4"/>
  <c r="S115" i="4" s="1"/>
  <c r="T115" i="4" s="1"/>
  <c r="Q115" i="4"/>
  <c r="R115" i="4"/>
  <c r="G14" i="3"/>
  <c r="H14" i="3" s="1"/>
  <c r="H15" i="3"/>
  <c r="M15" i="3"/>
  <c r="P15" i="3" s="1"/>
  <c r="N15" i="3"/>
  <c r="O15" i="3"/>
  <c r="R15" i="3" s="1"/>
  <c r="G16" i="3"/>
  <c r="H16" i="3" s="1"/>
  <c r="H17" i="3"/>
  <c r="M17" i="3"/>
  <c r="P17" i="3" s="1"/>
  <c r="N17" i="3"/>
  <c r="O17" i="3"/>
  <c r="R17" i="3" s="1"/>
  <c r="H18" i="3"/>
  <c r="R18" i="3"/>
  <c r="S18" i="3"/>
  <c r="T18" i="3" s="1"/>
  <c r="G19" i="3"/>
  <c r="H19" i="3" s="1"/>
  <c r="H20" i="3"/>
  <c r="M20" i="3"/>
  <c r="P20" i="3" s="1"/>
  <c r="N20" i="3"/>
  <c r="O20" i="3"/>
  <c r="R20" i="3" s="1"/>
  <c r="M21" i="3"/>
  <c r="P21" i="3" s="1"/>
  <c r="N21" i="3"/>
  <c r="O21" i="3"/>
  <c r="R21" i="3" s="1"/>
  <c r="G22" i="3"/>
  <c r="H22" i="3" s="1"/>
  <c r="H23" i="3"/>
  <c r="M23" i="3"/>
  <c r="N23" i="3"/>
  <c r="O23" i="3"/>
  <c r="R23" i="3" s="1"/>
  <c r="P23" i="3"/>
  <c r="S23" i="3" s="1"/>
  <c r="T23" i="3" s="1"/>
  <c r="H24" i="3"/>
  <c r="R24" i="3"/>
  <c r="S24" i="3"/>
  <c r="T24" i="3" s="1"/>
  <c r="R25" i="3"/>
  <c r="S25" i="3"/>
  <c r="T25" i="3" s="1"/>
  <c r="H26" i="3"/>
  <c r="R26" i="3"/>
  <c r="S26" i="3"/>
  <c r="T26" i="3" s="1"/>
  <c r="H27" i="3"/>
  <c r="R27" i="3"/>
  <c r="S27" i="3"/>
  <c r="T27" i="3" s="1"/>
  <c r="H28" i="3"/>
  <c r="R28" i="3"/>
  <c r="S28" i="3"/>
  <c r="T28" i="3"/>
  <c r="H29" i="3"/>
  <c r="M29" i="3"/>
  <c r="P29" i="3" s="1"/>
  <c r="N29" i="3"/>
  <c r="O29" i="3"/>
  <c r="R29" i="3" s="1"/>
  <c r="H30" i="3"/>
  <c r="M30" i="3"/>
  <c r="P30" i="3" s="1"/>
  <c r="N30" i="3"/>
  <c r="O30" i="3"/>
  <c r="R30" i="3" s="1"/>
  <c r="H31" i="3"/>
  <c r="M31" i="3"/>
  <c r="P31" i="3" s="1"/>
  <c r="N31" i="3"/>
  <c r="O31" i="3"/>
  <c r="R31" i="3" s="1"/>
  <c r="H32" i="3"/>
  <c r="R32" i="3"/>
  <c r="S32" i="3"/>
  <c r="T32" i="3" s="1"/>
  <c r="H33" i="3"/>
  <c r="M33" i="3"/>
  <c r="P33" i="3" s="1"/>
  <c r="N33" i="3"/>
  <c r="O33" i="3"/>
  <c r="R33" i="3" s="1"/>
  <c r="G34" i="3"/>
  <c r="H34" i="3" s="1"/>
  <c r="H35" i="3"/>
  <c r="R35" i="3"/>
  <c r="S35" i="3"/>
  <c r="T35" i="3" s="1"/>
  <c r="H36" i="3"/>
  <c r="R36" i="3"/>
  <c r="S36" i="3"/>
  <c r="T36" i="3" s="1"/>
  <c r="G37" i="3"/>
  <c r="H37" i="3" s="1"/>
  <c r="H38" i="3"/>
  <c r="M38" i="3"/>
  <c r="N38" i="3"/>
  <c r="O38" i="3"/>
  <c r="P38" i="3"/>
  <c r="S38" i="3" s="1"/>
  <c r="T38" i="3" s="1"/>
  <c r="Q38" i="3"/>
  <c r="R38" i="3"/>
  <c r="H39" i="3"/>
  <c r="R39" i="3"/>
  <c r="S39" i="3"/>
  <c r="T39" i="3"/>
  <c r="H40" i="3"/>
  <c r="R40" i="3"/>
  <c r="S40" i="3"/>
  <c r="T40" i="3" s="1"/>
  <c r="H41" i="3"/>
  <c r="R41" i="3"/>
  <c r="S41" i="3"/>
  <c r="T41" i="3" s="1"/>
  <c r="H42" i="3"/>
  <c r="R42" i="3"/>
  <c r="S42" i="3"/>
  <c r="T42" i="3" s="1"/>
  <c r="H43" i="3"/>
  <c r="R43" i="3"/>
  <c r="S43" i="3"/>
  <c r="T43" i="3"/>
  <c r="G44" i="3"/>
  <c r="H44" i="3"/>
  <c r="H45" i="3"/>
  <c r="R45" i="3"/>
  <c r="S45" i="3"/>
  <c r="T45" i="3" s="1"/>
  <c r="H46" i="3"/>
  <c r="R46" i="3"/>
  <c r="S46" i="3"/>
  <c r="T46" i="3"/>
  <c r="H47" i="3"/>
  <c r="R47" i="3"/>
  <c r="S47" i="3"/>
  <c r="T47" i="3" s="1"/>
  <c r="H48" i="3"/>
  <c r="R48" i="3"/>
  <c r="S48" i="3"/>
  <c r="T48" i="3"/>
  <c r="H49" i="3"/>
  <c r="R49" i="3"/>
  <c r="S49" i="3"/>
  <c r="T49" i="3" s="1"/>
  <c r="H50" i="3"/>
  <c r="R50" i="3"/>
  <c r="S50" i="3"/>
  <c r="T50" i="3"/>
  <c r="H51" i="3"/>
  <c r="R51" i="3"/>
  <c r="S51" i="3"/>
  <c r="T51" i="3" s="1"/>
  <c r="H52" i="3"/>
  <c r="R52" i="3"/>
  <c r="S52" i="3"/>
  <c r="T52" i="3" s="1"/>
  <c r="G53" i="3"/>
  <c r="H53" i="3" s="1"/>
  <c r="H54" i="3"/>
  <c r="R54" i="3"/>
  <c r="S54" i="3"/>
  <c r="T54" i="3" s="1"/>
  <c r="H55" i="3"/>
  <c r="R55" i="3"/>
  <c r="S55" i="3"/>
  <c r="T55" i="3" s="1"/>
  <c r="H56" i="3"/>
  <c r="R56" i="3"/>
  <c r="S56" i="3"/>
  <c r="T56" i="3"/>
  <c r="H57" i="3"/>
  <c r="R57" i="3"/>
  <c r="S57" i="3"/>
  <c r="T57" i="3" s="1"/>
  <c r="H58" i="3"/>
  <c r="R58" i="3"/>
  <c r="S58" i="3"/>
  <c r="T58" i="3"/>
  <c r="H59" i="3"/>
  <c r="R59" i="3"/>
  <c r="S59" i="3"/>
  <c r="T59" i="3" s="1"/>
  <c r="H60" i="3"/>
  <c r="R60" i="3"/>
  <c r="S60" i="3"/>
  <c r="T60" i="3" s="1"/>
  <c r="G62" i="3"/>
  <c r="H62" i="3" s="1"/>
  <c r="H63" i="3"/>
  <c r="R63" i="3"/>
  <c r="S63" i="3"/>
  <c r="T63" i="3"/>
  <c r="G64" i="3"/>
  <c r="H64" i="3"/>
  <c r="H65" i="3"/>
  <c r="R65" i="3"/>
  <c r="S65" i="3"/>
  <c r="T65" i="3" s="1"/>
  <c r="H66" i="3"/>
  <c r="R66" i="3"/>
  <c r="S66" i="3"/>
  <c r="T66" i="3"/>
  <c r="H67" i="3"/>
  <c r="R67" i="3"/>
  <c r="S67" i="3"/>
  <c r="T67" i="3" s="1"/>
  <c r="H68" i="3"/>
  <c r="R68" i="3"/>
  <c r="S68" i="3"/>
  <c r="T68" i="3" s="1"/>
  <c r="H69" i="3"/>
  <c r="R69" i="3"/>
  <c r="S69" i="3"/>
  <c r="T69" i="3" s="1"/>
  <c r="H70" i="3"/>
  <c r="R70" i="3"/>
  <c r="S70" i="3"/>
  <c r="T70" i="3" s="1"/>
  <c r="G71" i="3"/>
  <c r="H71" i="3" s="1"/>
  <c r="H72" i="3"/>
  <c r="R72" i="3"/>
  <c r="S72" i="3"/>
  <c r="T72" i="3"/>
  <c r="H73" i="3"/>
  <c r="R73" i="3"/>
  <c r="S73" i="3"/>
  <c r="T73" i="3" s="1"/>
  <c r="H74" i="3"/>
  <c r="R74" i="3"/>
  <c r="S74" i="3"/>
  <c r="T74" i="3" s="1"/>
  <c r="H75" i="3"/>
  <c r="R75" i="3"/>
  <c r="S75" i="3"/>
  <c r="T75" i="3" s="1"/>
  <c r="H76" i="3"/>
  <c r="R76" i="3"/>
  <c r="S76" i="3"/>
  <c r="T76" i="3"/>
  <c r="H77" i="3"/>
  <c r="R77" i="3"/>
  <c r="S77" i="3"/>
  <c r="T77" i="3" s="1"/>
  <c r="H78" i="3"/>
  <c r="R78" i="3"/>
  <c r="S78" i="3"/>
  <c r="T78" i="3"/>
  <c r="H79" i="3"/>
  <c r="R79" i="3"/>
  <c r="S79" i="3"/>
  <c r="T79" i="3" s="1"/>
  <c r="G80" i="3"/>
  <c r="H80" i="3" s="1"/>
  <c r="H81" i="3"/>
  <c r="R81" i="3"/>
  <c r="S81" i="3"/>
  <c r="T81" i="3"/>
  <c r="H82" i="3"/>
  <c r="R82" i="3"/>
  <c r="S82" i="3"/>
  <c r="T82" i="3" s="1"/>
  <c r="H83" i="3"/>
  <c r="R83" i="3"/>
  <c r="S83" i="3"/>
  <c r="T83" i="3" s="1"/>
  <c r="H84" i="3"/>
  <c r="R84" i="3"/>
  <c r="S84" i="3"/>
  <c r="T84" i="3" s="1"/>
  <c r="G85" i="3"/>
  <c r="H85" i="3"/>
  <c r="H86" i="3"/>
  <c r="R86" i="3"/>
  <c r="S86" i="3"/>
  <c r="T86" i="3" s="1"/>
  <c r="H87" i="3"/>
  <c r="R87" i="3"/>
  <c r="S87" i="3"/>
  <c r="T87" i="3"/>
  <c r="H88" i="3"/>
  <c r="R88" i="3"/>
  <c r="S88" i="3"/>
  <c r="T88" i="3" s="1"/>
  <c r="H89" i="3"/>
  <c r="R89" i="3"/>
  <c r="S89" i="3"/>
  <c r="T89" i="3" s="1"/>
  <c r="G91" i="3"/>
  <c r="H91" i="3"/>
  <c r="H92" i="3"/>
  <c r="R92" i="3"/>
  <c r="S92" i="3"/>
  <c r="T92" i="3" s="1"/>
  <c r="R93" i="3"/>
  <c r="S93" i="3"/>
  <c r="T93" i="3" s="1"/>
  <c r="H94" i="3"/>
  <c r="R94" i="3"/>
  <c r="S94" i="3"/>
  <c r="T94" i="3" s="1"/>
  <c r="R95" i="3"/>
  <c r="S95" i="3"/>
  <c r="T95" i="3" s="1"/>
  <c r="H96" i="3"/>
  <c r="R96" i="3"/>
  <c r="S96" i="3"/>
  <c r="T96" i="3" s="1"/>
  <c r="R97" i="3"/>
  <c r="S97" i="3"/>
  <c r="T97" i="3" s="1"/>
  <c r="H98" i="3"/>
  <c r="R98" i="3"/>
  <c r="S98" i="3"/>
  <c r="T98" i="3" s="1"/>
  <c r="H99" i="3"/>
  <c r="R99" i="3"/>
  <c r="S99" i="3"/>
  <c r="T99" i="3"/>
  <c r="H100" i="3"/>
  <c r="R100" i="3"/>
  <c r="S100" i="3"/>
  <c r="T100" i="3" s="1"/>
  <c r="H101" i="3"/>
  <c r="R101" i="3"/>
  <c r="S101" i="3"/>
  <c r="T101" i="3"/>
  <c r="G102" i="3"/>
  <c r="H102" i="3" s="1"/>
  <c r="H103" i="3"/>
  <c r="R103" i="3"/>
  <c r="S103" i="3"/>
  <c r="T103" i="3" s="1"/>
  <c r="G104" i="3"/>
  <c r="H104" i="3"/>
  <c r="H105" i="3"/>
  <c r="R105" i="3"/>
  <c r="S105" i="3"/>
  <c r="T105" i="3" s="1"/>
  <c r="G106" i="3"/>
  <c r="H106" i="3" s="1"/>
  <c r="H107" i="3"/>
  <c r="R107" i="3"/>
  <c r="S107" i="3"/>
  <c r="T107" i="3"/>
  <c r="H108" i="3"/>
  <c r="R108" i="3"/>
  <c r="S108" i="3"/>
  <c r="T108" i="3" s="1"/>
  <c r="H109" i="3"/>
  <c r="R109" i="3"/>
  <c r="S109" i="3"/>
  <c r="T109" i="3" s="1"/>
  <c r="H110" i="3"/>
  <c r="R110" i="3"/>
  <c r="S110" i="3"/>
  <c r="T110" i="3" s="1"/>
  <c r="H111" i="3"/>
  <c r="R111" i="3"/>
  <c r="S111" i="3"/>
  <c r="T111" i="3"/>
  <c r="R112" i="3"/>
  <c r="S112" i="3"/>
  <c r="T112" i="3" s="1"/>
  <c r="G113" i="3"/>
  <c r="H114" i="3"/>
  <c r="R114" i="3"/>
  <c r="S114" i="3"/>
  <c r="T114" i="3"/>
  <c r="H115" i="3"/>
  <c r="R115" i="3"/>
  <c r="S115" i="3"/>
  <c r="T115" i="3" s="1"/>
  <c r="N116" i="2" l="1"/>
  <c r="U116" i="2"/>
  <c r="M49" i="2"/>
  <c r="S63" i="4"/>
  <c r="T63" i="4" s="1"/>
  <c r="Q63" i="4"/>
  <c r="S99" i="4"/>
  <c r="T99" i="4" s="1"/>
  <c r="Q98" i="4"/>
  <c r="Q87" i="4"/>
  <c r="Q59" i="4"/>
  <c r="Q56" i="4"/>
  <c r="S54" i="4"/>
  <c r="T54" i="4" s="1"/>
  <c r="S47" i="4"/>
  <c r="T47" i="4" s="1"/>
  <c r="S28" i="4"/>
  <c r="T28" i="4" s="1"/>
  <c r="Q27" i="4"/>
  <c r="Q21" i="4"/>
  <c r="G61" i="4"/>
  <c r="S81" i="4"/>
  <c r="T81" i="4" s="1"/>
  <c r="S108" i="4"/>
  <c r="T108" i="4" s="1"/>
  <c r="S41" i="4"/>
  <c r="T41" i="4" s="1"/>
  <c r="Q24" i="4"/>
  <c r="S65" i="4"/>
  <c r="T65" i="4" s="1"/>
  <c r="Q65" i="4"/>
  <c r="Q30" i="4"/>
  <c r="S30" i="4"/>
  <c r="T30" i="4" s="1"/>
  <c r="S39" i="4"/>
  <c r="T39" i="4" s="1"/>
  <c r="Q39" i="4"/>
  <c r="Q66" i="4"/>
  <c r="S66" i="4"/>
  <c r="T66" i="4" s="1"/>
  <c r="S31" i="4"/>
  <c r="T31" i="4" s="1"/>
  <c r="Q31" i="4"/>
  <c r="S15" i="4"/>
  <c r="Q15" i="4"/>
  <c r="S36" i="4"/>
  <c r="T36" i="4" s="1"/>
  <c r="Q36" i="4"/>
  <c r="Q38" i="4"/>
  <c r="S38" i="4"/>
  <c r="T38" i="4" s="1"/>
  <c r="Q114" i="4"/>
  <c r="Q112" i="4"/>
  <c r="H102" i="4"/>
  <c r="Q86" i="4"/>
  <c r="Q83" i="4"/>
  <c r="Q72" i="4"/>
  <c r="Q55" i="4"/>
  <c r="Q52" i="4"/>
  <c r="Q23" i="4"/>
  <c r="Q18" i="4"/>
  <c r="S25" i="4"/>
  <c r="T25" i="4" s="1"/>
  <c r="M116" i="4"/>
  <c r="Q23" i="3"/>
  <c r="G90" i="3"/>
  <c r="Q30" i="3"/>
  <c r="S30" i="3"/>
  <c r="T30" i="3" s="1"/>
  <c r="Q21" i="3"/>
  <c r="S21" i="3"/>
  <c r="T21" i="3" s="1"/>
  <c r="S15" i="3"/>
  <c r="Q15" i="3"/>
  <c r="S31" i="3"/>
  <c r="T31" i="3" s="1"/>
  <c r="Q31" i="3"/>
  <c r="S20" i="3"/>
  <c r="T20" i="3" s="1"/>
  <c r="Q20" i="3"/>
  <c r="S33" i="3"/>
  <c r="T33" i="3" s="1"/>
  <c r="Q33" i="3"/>
  <c r="Q29" i="3"/>
  <c r="S29" i="3"/>
  <c r="T29" i="3" s="1"/>
  <c r="Q17" i="3"/>
  <c r="S17" i="3"/>
  <c r="T17" i="3" s="1"/>
  <c r="G61" i="3"/>
  <c r="M116" i="3"/>
  <c r="N116" i="4" l="1"/>
  <c r="T15" i="4"/>
  <c r="S116" i="4"/>
  <c r="T116" i="4" s="1"/>
  <c r="S116" i="3"/>
  <c r="T116" i="3" s="1"/>
  <c r="U117" i="3" s="1"/>
  <c r="T15" i="3"/>
  <c r="U116" i="4" l="1"/>
  <c r="U117" i="4"/>
  <c r="U116" i="3"/>
  <c r="P115" i="2" l="1"/>
  <c r="S115" i="2" s="1"/>
  <c r="T115" i="2" s="1"/>
  <c r="O115" i="2"/>
  <c r="R115" i="2" s="1"/>
  <c r="H115" i="2"/>
  <c r="P114" i="2"/>
  <c r="S114" i="2" s="1"/>
  <c r="T114" i="2" s="1"/>
  <c r="O114" i="2"/>
  <c r="R114" i="2" s="1"/>
  <c r="H114" i="2"/>
  <c r="G113" i="2"/>
  <c r="P112" i="2"/>
  <c r="S112" i="2" s="1"/>
  <c r="T112" i="2" s="1"/>
  <c r="O112" i="2"/>
  <c r="R112" i="2" s="1"/>
  <c r="T111" i="2"/>
  <c r="S111" i="2"/>
  <c r="P111" i="2"/>
  <c r="Q111" i="2" s="1"/>
  <c r="O111" i="2"/>
  <c r="R111" i="2" s="1"/>
  <c r="H111" i="2"/>
  <c r="S110" i="2"/>
  <c r="T110" i="2" s="1"/>
  <c r="R110" i="2"/>
  <c r="P110" i="2"/>
  <c r="Q110" i="2" s="1"/>
  <c r="O110" i="2"/>
  <c r="H110" i="2"/>
  <c r="O109" i="2"/>
  <c r="R109" i="2" s="1"/>
  <c r="P109" i="2"/>
  <c r="H109" i="2"/>
  <c r="O108" i="2"/>
  <c r="R108" i="2" s="1"/>
  <c r="P108" i="2"/>
  <c r="Q108" i="2" s="1"/>
  <c r="H108" i="2"/>
  <c r="O107" i="2"/>
  <c r="R107" i="2" s="1"/>
  <c r="P107" i="2"/>
  <c r="H107" i="2"/>
  <c r="H106" i="2"/>
  <c r="G106" i="2"/>
  <c r="P105" i="2"/>
  <c r="Q105" i="2" s="1"/>
  <c r="O105" i="2"/>
  <c r="R105" i="2" s="1"/>
  <c r="H105" i="2"/>
  <c r="G104" i="2"/>
  <c r="H104" i="2" s="1"/>
  <c r="R103" i="2"/>
  <c r="P103" i="2"/>
  <c r="O103" i="2"/>
  <c r="H103" i="2"/>
  <c r="G102" i="2"/>
  <c r="H102" i="2" s="1"/>
  <c r="S101" i="2"/>
  <c r="T101" i="2" s="1"/>
  <c r="R101" i="2"/>
  <c r="Q101" i="2"/>
  <c r="P101" i="2"/>
  <c r="O101" i="2"/>
  <c r="H101" i="2"/>
  <c r="R100" i="2"/>
  <c r="P100" i="2"/>
  <c r="O100" i="2"/>
  <c r="H100" i="2"/>
  <c r="P99" i="2"/>
  <c r="S99" i="2" s="1"/>
  <c r="T99" i="2" s="1"/>
  <c r="O99" i="2"/>
  <c r="R99" i="2" s="1"/>
  <c r="H99" i="2"/>
  <c r="P98" i="2"/>
  <c r="S98" i="2" s="1"/>
  <c r="T98" i="2" s="1"/>
  <c r="O98" i="2"/>
  <c r="R98" i="2" s="1"/>
  <c r="H98" i="2"/>
  <c r="P97" i="2"/>
  <c r="S97" i="2" s="1"/>
  <c r="T97" i="2" s="1"/>
  <c r="O97" i="2"/>
  <c r="R97" i="2" s="1"/>
  <c r="S96" i="2"/>
  <c r="T96" i="2" s="1"/>
  <c r="R96" i="2"/>
  <c r="P96" i="2"/>
  <c r="Q96" i="2" s="1"/>
  <c r="O96" i="2"/>
  <c r="H96" i="2"/>
  <c r="S95" i="2"/>
  <c r="T95" i="2" s="1"/>
  <c r="R95" i="2"/>
  <c r="Q95" i="2"/>
  <c r="P95" i="2"/>
  <c r="O95" i="2"/>
  <c r="R94" i="2"/>
  <c r="P94" i="2"/>
  <c r="O94" i="2"/>
  <c r="H94" i="2"/>
  <c r="P93" i="2"/>
  <c r="S93" i="2" s="1"/>
  <c r="T93" i="2" s="1"/>
  <c r="O93" i="2"/>
  <c r="R93" i="2" s="1"/>
  <c r="P92" i="2"/>
  <c r="S92" i="2" s="1"/>
  <c r="T92" i="2" s="1"/>
  <c r="O92" i="2"/>
  <c r="R92" i="2" s="1"/>
  <c r="H92" i="2"/>
  <c r="H91" i="2"/>
  <c r="G91" i="2"/>
  <c r="G90" i="2" s="1"/>
  <c r="P89" i="2"/>
  <c r="S89" i="2" s="1"/>
  <c r="T89" i="2" s="1"/>
  <c r="O89" i="2"/>
  <c r="R89" i="2" s="1"/>
  <c r="H89" i="2"/>
  <c r="P88" i="2"/>
  <c r="Q88" i="2" s="1"/>
  <c r="O88" i="2"/>
  <c r="R88" i="2" s="1"/>
  <c r="H88" i="2"/>
  <c r="P87" i="2"/>
  <c r="S87" i="2" s="1"/>
  <c r="T87" i="2" s="1"/>
  <c r="O87" i="2"/>
  <c r="R87" i="2" s="1"/>
  <c r="H87" i="2"/>
  <c r="T86" i="2"/>
  <c r="S86" i="2"/>
  <c r="P86" i="2"/>
  <c r="Q86" i="2" s="1"/>
  <c r="O86" i="2"/>
  <c r="R86" i="2" s="1"/>
  <c r="H86" i="2"/>
  <c r="G85" i="2"/>
  <c r="H85" i="2" s="1"/>
  <c r="O84" i="2"/>
  <c r="R84" i="2" s="1"/>
  <c r="P84" i="2"/>
  <c r="H84" i="2"/>
  <c r="P83" i="2"/>
  <c r="S83" i="2" s="1"/>
  <c r="T83" i="2" s="1"/>
  <c r="O83" i="2"/>
  <c r="R83" i="2" s="1"/>
  <c r="H83" i="2"/>
  <c r="P82" i="2"/>
  <c r="S82" i="2" s="1"/>
  <c r="T82" i="2" s="1"/>
  <c r="O82" i="2"/>
  <c r="R82" i="2" s="1"/>
  <c r="H82" i="2"/>
  <c r="P81" i="2"/>
  <c r="Q81" i="2" s="1"/>
  <c r="O81" i="2"/>
  <c r="R81" i="2" s="1"/>
  <c r="H81" i="2"/>
  <c r="H80" i="2"/>
  <c r="G80" i="2"/>
  <c r="P79" i="2"/>
  <c r="S79" i="2" s="1"/>
  <c r="T79" i="2" s="1"/>
  <c r="O79" i="2"/>
  <c r="R79" i="2" s="1"/>
  <c r="H79" i="2"/>
  <c r="P78" i="2"/>
  <c r="S78" i="2" s="1"/>
  <c r="T78" i="2" s="1"/>
  <c r="O78" i="2"/>
  <c r="R78" i="2" s="1"/>
  <c r="H78" i="2"/>
  <c r="P77" i="2"/>
  <c r="S77" i="2" s="1"/>
  <c r="T77" i="2" s="1"/>
  <c r="O77" i="2"/>
  <c r="R77" i="2" s="1"/>
  <c r="H77" i="2"/>
  <c r="T76" i="2"/>
  <c r="S76" i="2"/>
  <c r="P76" i="2"/>
  <c r="Q76" i="2" s="1"/>
  <c r="O76" i="2"/>
  <c r="R76" i="2" s="1"/>
  <c r="H76" i="2"/>
  <c r="S75" i="2"/>
  <c r="T75" i="2" s="1"/>
  <c r="R75" i="2"/>
  <c r="Q75" i="2"/>
  <c r="P75" i="2"/>
  <c r="O75" i="2"/>
  <c r="H75" i="2"/>
  <c r="S74" i="2"/>
  <c r="T74" i="2" s="1"/>
  <c r="R74" i="2"/>
  <c r="Q74" i="2"/>
  <c r="P74" i="2"/>
  <c r="O74" i="2"/>
  <c r="H74" i="2"/>
  <c r="R73" i="2"/>
  <c r="P73" i="2"/>
  <c r="Q73" i="2" s="1"/>
  <c r="O73" i="2"/>
  <c r="H73" i="2"/>
  <c r="O72" i="2"/>
  <c r="R72" i="2" s="1"/>
  <c r="P72" i="2"/>
  <c r="H72" i="2"/>
  <c r="G71" i="2"/>
  <c r="H71" i="2" s="1"/>
  <c r="O70" i="2"/>
  <c r="R70" i="2" s="1"/>
  <c r="K70" i="2"/>
  <c r="J70" i="2"/>
  <c r="P70" i="2" s="1"/>
  <c r="H70" i="2"/>
  <c r="P69" i="2"/>
  <c r="S69" i="2" s="1"/>
  <c r="T69" i="2" s="1"/>
  <c r="O69" i="2"/>
  <c r="R69" i="2" s="1"/>
  <c r="K69" i="2"/>
  <c r="J69" i="2"/>
  <c r="H69" i="2"/>
  <c r="P68" i="2"/>
  <c r="S68" i="2" s="1"/>
  <c r="T68" i="2" s="1"/>
  <c r="O68" i="2"/>
  <c r="R68" i="2" s="1"/>
  <c r="K68" i="2"/>
  <c r="J68" i="2"/>
  <c r="H68" i="2"/>
  <c r="R67" i="2"/>
  <c r="P67" i="2"/>
  <c r="O67" i="2"/>
  <c r="K67" i="2"/>
  <c r="J67" i="2"/>
  <c r="H67" i="2"/>
  <c r="S66" i="2"/>
  <c r="T66" i="2" s="1"/>
  <c r="R66" i="2"/>
  <c r="Q66" i="2"/>
  <c r="P66" i="2"/>
  <c r="O66" i="2"/>
  <c r="K66" i="2"/>
  <c r="J66" i="2"/>
  <c r="H66" i="2"/>
  <c r="R65" i="2"/>
  <c r="O65" i="2"/>
  <c r="K65" i="2"/>
  <c r="J65" i="2"/>
  <c r="P65" i="2" s="1"/>
  <c r="H65" i="2"/>
  <c r="G64" i="2"/>
  <c r="O63" i="2"/>
  <c r="R63" i="2" s="1"/>
  <c r="K63" i="2"/>
  <c r="J63" i="2"/>
  <c r="P63" i="2" s="1"/>
  <c r="H63" i="2"/>
  <c r="H62" i="2"/>
  <c r="G62" i="2"/>
  <c r="S60" i="2"/>
  <c r="T60" i="2" s="1"/>
  <c r="R60" i="2"/>
  <c r="Q60" i="2"/>
  <c r="P60" i="2"/>
  <c r="O60" i="2"/>
  <c r="H60" i="2"/>
  <c r="R59" i="2"/>
  <c r="P59" i="2"/>
  <c r="O59" i="2"/>
  <c r="H59" i="2"/>
  <c r="P58" i="2"/>
  <c r="Q58" i="2" s="1"/>
  <c r="O58" i="2"/>
  <c r="R58" i="2" s="1"/>
  <c r="H58" i="2"/>
  <c r="P57" i="2"/>
  <c r="Q57" i="2" s="1"/>
  <c r="O57" i="2"/>
  <c r="R57" i="2" s="1"/>
  <c r="H57" i="2"/>
  <c r="P56" i="2"/>
  <c r="S56" i="2" s="1"/>
  <c r="T56" i="2" s="1"/>
  <c r="O56" i="2"/>
  <c r="R56" i="2" s="1"/>
  <c r="H56" i="2"/>
  <c r="T55" i="2"/>
  <c r="S55" i="2"/>
  <c r="P55" i="2"/>
  <c r="Q55" i="2" s="1"/>
  <c r="O55" i="2"/>
  <c r="R55" i="2" s="1"/>
  <c r="H55" i="2"/>
  <c r="S54" i="2"/>
  <c r="T54" i="2" s="1"/>
  <c r="R54" i="2"/>
  <c r="Q54" i="2"/>
  <c r="P54" i="2"/>
  <c r="O54" i="2"/>
  <c r="H54" i="2"/>
  <c r="G53" i="2"/>
  <c r="H53" i="2" s="1"/>
  <c r="P52" i="2"/>
  <c r="Q52" i="2" s="1"/>
  <c r="O52" i="2"/>
  <c r="R52" i="2" s="1"/>
  <c r="H52" i="2"/>
  <c r="S51" i="2"/>
  <c r="T51" i="2" s="1"/>
  <c r="R51" i="2"/>
  <c r="Q51" i="2"/>
  <c r="P51" i="2"/>
  <c r="O51" i="2"/>
  <c r="H51" i="2"/>
  <c r="S50" i="2"/>
  <c r="T50" i="2" s="1"/>
  <c r="R50" i="2"/>
  <c r="Q50" i="2"/>
  <c r="P50" i="2"/>
  <c r="O50" i="2"/>
  <c r="H50" i="2"/>
  <c r="S49" i="2"/>
  <c r="T49" i="2" s="1"/>
  <c r="R49" i="2"/>
  <c r="Q49" i="2"/>
  <c r="P49" i="2"/>
  <c r="O49" i="2"/>
  <c r="H49" i="2"/>
  <c r="R48" i="2"/>
  <c r="P48" i="2"/>
  <c r="O48" i="2"/>
  <c r="H48" i="2"/>
  <c r="P47" i="2"/>
  <c r="O47" i="2"/>
  <c r="R47" i="2" s="1"/>
  <c r="H47" i="2"/>
  <c r="P46" i="2"/>
  <c r="S46" i="2" s="1"/>
  <c r="T46" i="2" s="1"/>
  <c r="O46" i="2"/>
  <c r="R46" i="2" s="1"/>
  <c r="H46" i="2"/>
  <c r="O45" i="2"/>
  <c r="R45" i="2" s="1"/>
  <c r="P45" i="2"/>
  <c r="K45" i="2"/>
  <c r="H45" i="2"/>
  <c r="G44" i="2"/>
  <c r="H44" i="2" s="1"/>
  <c r="P43" i="2"/>
  <c r="S43" i="2" s="1"/>
  <c r="T43" i="2" s="1"/>
  <c r="O43" i="2"/>
  <c r="R43" i="2" s="1"/>
  <c r="H43" i="2"/>
  <c r="R42" i="2"/>
  <c r="O42" i="2"/>
  <c r="K42" i="2"/>
  <c r="J42" i="2"/>
  <c r="P42" i="2" s="1"/>
  <c r="H42" i="2"/>
  <c r="R41" i="2"/>
  <c r="O41" i="2"/>
  <c r="K41" i="2"/>
  <c r="J41" i="2"/>
  <c r="P41" i="2" s="1"/>
  <c r="Q41" i="2" s="1"/>
  <c r="H41" i="2"/>
  <c r="O40" i="2"/>
  <c r="R40" i="2" s="1"/>
  <c r="K40" i="2"/>
  <c r="J40" i="2"/>
  <c r="P40" i="2" s="1"/>
  <c r="H40" i="2"/>
  <c r="O39" i="2"/>
  <c r="R39" i="2" s="1"/>
  <c r="K39" i="2"/>
  <c r="J39" i="2"/>
  <c r="P39" i="2" s="1"/>
  <c r="H39" i="2"/>
  <c r="P38" i="2"/>
  <c r="S38" i="2" s="1"/>
  <c r="T38" i="2" s="1"/>
  <c r="O38" i="2"/>
  <c r="R38" i="2" s="1"/>
  <c r="K38" i="2"/>
  <c r="J38" i="2"/>
  <c r="I38" i="2"/>
  <c r="H38" i="2"/>
  <c r="G37" i="2"/>
  <c r="H37" i="2" s="1"/>
  <c r="R36" i="2"/>
  <c r="O36" i="2"/>
  <c r="K36" i="2"/>
  <c r="J36" i="2"/>
  <c r="P36" i="2" s="1"/>
  <c r="Q36" i="2" s="1"/>
  <c r="H36" i="2"/>
  <c r="T35" i="2"/>
  <c r="S35" i="2"/>
  <c r="R35" i="2"/>
  <c r="O35" i="2"/>
  <c r="K35" i="2"/>
  <c r="J35" i="2"/>
  <c r="P35" i="2" s="1"/>
  <c r="Q35" i="2" s="1"/>
  <c r="H35" i="2"/>
  <c r="H34" i="2"/>
  <c r="G34" i="2"/>
  <c r="R33" i="2"/>
  <c r="K33" i="2"/>
  <c r="J33" i="2"/>
  <c r="H33" i="2"/>
  <c r="S32" i="2"/>
  <c r="T32" i="2" s="1"/>
  <c r="R32" i="2"/>
  <c r="Q32" i="2"/>
  <c r="O32" i="2"/>
  <c r="K32" i="2"/>
  <c r="J32" i="2"/>
  <c r="H32" i="2"/>
  <c r="R31" i="2"/>
  <c r="I31" i="2"/>
  <c r="O31" i="2" s="1"/>
  <c r="H31" i="2"/>
  <c r="I30" i="2"/>
  <c r="H30" i="2"/>
  <c r="P29" i="2"/>
  <c r="S29" i="2" s="1"/>
  <c r="T29" i="2" s="1"/>
  <c r="O29" i="2"/>
  <c r="R29" i="2" s="1"/>
  <c r="K29" i="2"/>
  <c r="J29" i="2"/>
  <c r="H29" i="2"/>
  <c r="P28" i="2"/>
  <c r="O28" i="2"/>
  <c r="R28" i="2" s="1"/>
  <c r="H28" i="2"/>
  <c r="P27" i="2"/>
  <c r="S27" i="2" s="1"/>
  <c r="T27" i="2" s="1"/>
  <c r="O27" i="2"/>
  <c r="R27" i="2" s="1"/>
  <c r="H27" i="2"/>
  <c r="P26" i="2"/>
  <c r="S26" i="2" s="1"/>
  <c r="T26" i="2" s="1"/>
  <c r="O26" i="2"/>
  <c r="R26" i="2" s="1"/>
  <c r="H26" i="2"/>
  <c r="P25" i="2"/>
  <c r="S25" i="2" s="1"/>
  <c r="T25" i="2" s="1"/>
  <c r="O25" i="2"/>
  <c r="R25" i="2" s="1"/>
  <c r="P24" i="2"/>
  <c r="S24" i="2" s="1"/>
  <c r="T24" i="2" s="1"/>
  <c r="O24" i="2"/>
  <c r="R24" i="2" s="1"/>
  <c r="H24" i="2"/>
  <c r="O23" i="2"/>
  <c r="R23" i="2" s="1"/>
  <c r="K23" i="2"/>
  <c r="P23" i="2"/>
  <c r="H23" i="2"/>
  <c r="H22" i="2"/>
  <c r="G22" i="2"/>
  <c r="R21" i="2"/>
  <c r="P21" i="2"/>
  <c r="S21" i="2" s="1"/>
  <c r="T21" i="2" s="1"/>
  <c r="O21" i="2"/>
  <c r="K21" i="2"/>
  <c r="R20" i="2"/>
  <c r="P20" i="2"/>
  <c r="S20" i="2" s="1"/>
  <c r="T20" i="2" s="1"/>
  <c r="O20" i="2"/>
  <c r="K20" i="2"/>
  <c r="H20" i="2"/>
  <c r="G19" i="2"/>
  <c r="H19" i="2" s="1"/>
  <c r="S18" i="2"/>
  <c r="T18" i="2" s="1"/>
  <c r="R18" i="2"/>
  <c r="Q18" i="2"/>
  <c r="P18" i="2"/>
  <c r="O18" i="2"/>
  <c r="H18" i="2"/>
  <c r="R17" i="2"/>
  <c r="O17" i="2"/>
  <c r="K17" i="2"/>
  <c r="H17" i="2"/>
  <c r="G16" i="2"/>
  <c r="H16" i="2" s="1"/>
  <c r="O15" i="2"/>
  <c r="R15" i="2" s="1"/>
  <c r="P15" i="2"/>
  <c r="K15" i="2"/>
  <c r="H15" i="2"/>
  <c r="G14" i="2"/>
  <c r="H14" i="2" s="1"/>
  <c r="I15" i="1"/>
  <c r="M15" i="1"/>
  <c r="N15" i="1"/>
  <c r="O15" i="1"/>
  <c r="R15" i="1" s="1"/>
  <c r="S108" i="1"/>
  <c r="S109" i="1"/>
  <c r="S110" i="1"/>
  <c r="S111" i="1"/>
  <c r="S112" i="1"/>
  <c r="S107" i="1"/>
  <c r="S66" i="1"/>
  <c r="S67" i="1"/>
  <c r="S68" i="1"/>
  <c r="S69" i="1"/>
  <c r="S70" i="1"/>
  <c r="S65" i="1"/>
  <c r="S63" i="1"/>
  <c r="S21" i="1"/>
  <c r="S20" i="1"/>
  <c r="S17" i="1"/>
  <c r="P115" i="1"/>
  <c r="P114" i="1"/>
  <c r="P108" i="1"/>
  <c r="P109" i="1"/>
  <c r="P110" i="1"/>
  <c r="P111" i="1"/>
  <c r="P112" i="1"/>
  <c r="P107" i="1"/>
  <c r="P105" i="1"/>
  <c r="P103" i="1"/>
  <c r="P93" i="1"/>
  <c r="P94" i="1"/>
  <c r="P95" i="1"/>
  <c r="S95" i="1" s="1"/>
  <c r="P96" i="1"/>
  <c r="P97" i="1"/>
  <c r="P98" i="1"/>
  <c r="S98" i="1" s="1"/>
  <c r="P99" i="1"/>
  <c r="S99" i="1" s="1"/>
  <c r="P100" i="1"/>
  <c r="P101" i="1"/>
  <c r="P92" i="1"/>
  <c r="P87" i="1"/>
  <c r="P88" i="1"/>
  <c r="P89" i="1"/>
  <c r="S89" i="1" s="1"/>
  <c r="P86" i="1"/>
  <c r="P82" i="1"/>
  <c r="P83" i="1"/>
  <c r="P84" i="1"/>
  <c r="P81" i="1"/>
  <c r="P73" i="1"/>
  <c r="P74" i="1"/>
  <c r="P75" i="1"/>
  <c r="P76" i="1"/>
  <c r="S76" i="1" s="1"/>
  <c r="P77" i="1"/>
  <c r="S77" i="1" s="1"/>
  <c r="P78" i="1"/>
  <c r="P79" i="1"/>
  <c r="P72" i="1"/>
  <c r="P66" i="1"/>
  <c r="P67" i="1"/>
  <c r="P68" i="1"/>
  <c r="P69" i="1"/>
  <c r="P70" i="1"/>
  <c r="P65" i="1"/>
  <c r="P63" i="1"/>
  <c r="P55" i="1"/>
  <c r="P56" i="1"/>
  <c r="P57" i="1"/>
  <c r="P58" i="1"/>
  <c r="P59" i="1"/>
  <c r="S59" i="1" s="1"/>
  <c r="P60" i="1"/>
  <c r="P54" i="1"/>
  <c r="P46" i="1"/>
  <c r="P47" i="1"/>
  <c r="P48" i="1"/>
  <c r="S48" i="1" s="1"/>
  <c r="P49" i="1"/>
  <c r="P50" i="1"/>
  <c r="P51" i="1"/>
  <c r="P52" i="1"/>
  <c r="P45" i="1"/>
  <c r="S45" i="1" s="1"/>
  <c r="P39" i="1"/>
  <c r="P40" i="1"/>
  <c r="P41" i="1"/>
  <c r="S41" i="1" s="1"/>
  <c r="P42" i="1"/>
  <c r="S42" i="1" s="1"/>
  <c r="P43" i="1"/>
  <c r="P38" i="1"/>
  <c r="P36" i="1"/>
  <c r="P35" i="1"/>
  <c r="P24" i="1"/>
  <c r="P25" i="1"/>
  <c r="P26" i="1"/>
  <c r="P27" i="1"/>
  <c r="P28" i="1"/>
  <c r="P29" i="1"/>
  <c r="P30" i="1"/>
  <c r="P31" i="1"/>
  <c r="S31" i="1" s="1"/>
  <c r="P32" i="1"/>
  <c r="P33" i="1"/>
  <c r="P23" i="1"/>
  <c r="S23" i="1" s="1"/>
  <c r="P21" i="1"/>
  <c r="P20" i="1"/>
  <c r="P18" i="1"/>
  <c r="P17" i="1"/>
  <c r="P15" i="1"/>
  <c r="S15" i="1" s="1"/>
  <c r="O109" i="1"/>
  <c r="S46" i="1"/>
  <c r="S47" i="1"/>
  <c r="S49" i="1"/>
  <c r="S50" i="1"/>
  <c r="S51" i="1"/>
  <c r="S52" i="1"/>
  <c r="S39" i="1"/>
  <c r="S40" i="1"/>
  <c r="S43" i="1"/>
  <c r="S38" i="1"/>
  <c r="S36" i="1"/>
  <c r="S35" i="1"/>
  <c r="S24" i="1"/>
  <c r="S25" i="1"/>
  <c r="S26" i="1"/>
  <c r="S27" i="1"/>
  <c r="S28" i="1"/>
  <c r="S29" i="1"/>
  <c r="S30" i="1"/>
  <c r="S32" i="1"/>
  <c r="S33" i="1"/>
  <c r="S115" i="1"/>
  <c r="S114" i="1"/>
  <c r="S105" i="1"/>
  <c r="S103" i="1"/>
  <c r="S101" i="1"/>
  <c r="S100" i="1"/>
  <c r="S97" i="1"/>
  <c r="S96" i="1"/>
  <c r="S94" i="1"/>
  <c r="S93" i="1"/>
  <c r="S92" i="1"/>
  <c r="S88" i="1"/>
  <c r="S87" i="1"/>
  <c r="S86" i="1"/>
  <c r="S84" i="1"/>
  <c r="S83" i="1"/>
  <c r="S82" i="1"/>
  <c r="S81" i="1"/>
  <c r="S79" i="1"/>
  <c r="S78" i="1"/>
  <c r="S75" i="1"/>
  <c r="S74" i="1"/>
  <c r="S73" i="1"/>
  <c r="S72" i="1"/>
  <c r="S60" i="1"/>
  <c r="S58" i="1"/>
  <c r="S57" i="1"/>
  <c r="S56" i="1"/>
  <c r="S55" i="1"/>
  <c r="S54" i="1"/>
  <c r="S18" i="1"/>
  <c r="J116" i="1"/>
  <c r="O45" i="1"/>
  <c r="R23" i="1"/>
  <c r="J17" i="1"/>
  <c r="J20" i="1"/>
  <c r="J21" i="1"/>
  <c r="J23" i="1"/>
  <c r="J29" i="1"/>
  <c r="J30" i="1"/>
  <c r="J31" i="1"/>
  <c r="J32" i="1"/>
  <c r="J33" i="1"/>
  <c r="J35" i="1"/>
  <c r="J36" i="1"/>
  <c r="J38" i="1"/>
  <c r="J40" i="1"/>
  <c r="J39" i="1"/>
  <c r="J41" i="1"/>
  <c r="J42" i="1"/>
  <c r="J70" i="1"/>
  <c r="J69" i="1"/>
  <c r="J68" i="1"/>
  <c r="J67" i="1"/>
  <c r="J66" i="1"/>
  <c r="J65" i="1"/>
  <c r="J63" i="1"/>
  <c r="O27" i="1"/>
  <c r="M27" i="1"/>
  <c r="M28" i="1"/>
  <c r="M33" i="1"/>
  <c r="M43" i="1"/>
  <c r="M45" i="1"/>
  <c r="M72" i="1"/>
  <c r="M73" i="1"/>
  <c r="M83" i="1"/>
  <c r="M84" i="1"/>
  <c r="M107" i="1"/>
  <c r="M108" i="1"/>
  <c r="M109" i="1"/>
  <c r="N109" i="1"/>
  <c r="N108" i="1"/>
  <c r="N107" i="1"/>
  <c r="N84" i="1"/>
  <c r="N83" i="1"/>
  <c r="N73" i="1"/>
  <c r="N72" i="1"/>
  <c r="N45" i="1"/>
  <c r="N43" i="1"/>
  <c r="N33" i="1"/>
  <c r="N28" i="1"/>
  <c r="N27" i="1"/>
  <c r="S52" i="2" l="1"/>
  <c r="T52" i="2" s="1"/>
  <c r="Q25" i="2"/>
  <c r="Q26" i="2"/>
  <c r="S73" i="2"/>
  <c r="T73" i="2" s="1"/>
  <c r="Q43" i="2"/>
  <c r="S39" i="2"/>
  <c r="T39" i="2" s="1"/>
  <c r="Q39" i="2"/>
  <c r="S42" i="2"/>
  <c r="T42" i="2" s="1"/>
  <c r="Q42" i="2"/>
  <c r="G61" i="2"/>
  <c r="H64" i="2"/>
  <c r="S84" i="2"/>
  <c r="T84" i="2" s="1"/>
  <c r="Q84" i="2"/>
  <c r="S109" i="2"/>
  <c r="T109" i="2" s="1"/>
  <c r="Q109" i="2"/>
  <c r="S100" i="2"/>
  <c r="T100" i="2" s="1"/>
  <c r="Q100" i="2"/>
  <c r="S67" i="2"/>
  <c r="T67" i="2" s="1"/>
  <c r="Q67" i="2"/>
  <c r="S59" i="2"/>
  <c r="T59" i="2" s="1"/>
  <c r="Q59" i="2"/>
  <c r="Q103" i="2"/>
  <c r="S103" i="2"/>
  <c r="T103" i="2" s="1"/>
  <c r="S41" i="2"/>
  <c r="T41" i="2" s="1"/>
  <c r="S63" i="2"/>
  <c r="T63" i="2" s="1"/>
  <c r="Q63" i="2"/>
  <c r="Q107" i="2"/>
  <c r="S107" i="2"/>
  <c r="T107" i="2" s="1"/>
  <c r="S23" i="2"/>
  <c r="T23" i="2" s="1"/>
  <c r="Q23" i="2"/>
  <c r="O30" i="2"/>
  <c r="R30" i="2" s="1"/>
  <c r="K30" i="2"/>
  <c r="S94" i="2"/>
  <c r="T94" i="2" s="1"/>
  <c r="Q94" i="2"/>
  <c r="Q21" i="2"/>
  <c r="S15" i="2"/>
  <c r="Q15" i="2"/>
  <c r="Q20" i="2"/>
  <c r="Q27" i="2"/>
  <c r="S108" i="2"/>
  <c r="T108" i="2" s="1"/>
  <c r="S48" i="2"/>
  <c r="T48" i="2" s="1"/>
  <c r="Q48" i="2"/>
  <c r="S65" i="2"/>
  <c r="T65" i="2" s="1"/>
  <c r="Q65" i="2"/>
  <c r="Q28" i="2"/>
  <c r="S28" i="2"/>
  <c r="T28" i="2" s="1"/>
  <c r="J30" i="2"/>
  <c r="P30" i="2" s="1"/>
  <c r="Q40" i="2"/>
  <c r="S40" i="2"/>
  <c r="T40" i="2" s="1"/>
  <c r="S72" i="2"/>
  <c r="T72" i="2" s="1"/>
  <c r="Q72" i="2"/>
  <c r="S36" i="2"/>
  <c r="T36" i="2" s="1"/>
  <c r="S45" i="2"/>
  <c r="T45" i="2" s="1"/>
  <c r="Q45" i="2"/>
  <c r="S47" i="2"/>
  <c r="T47" i="2" s="1"/>
  <c r="Q47" i="2"/>
  <c r="S70" i="2"/>
  <c r="T70" i="2" s="1"/>
  <c r="Q70" i="2"/>
  <c r="Q82" i="2"/>
  <c r="Q93" i="2"/>
  <c r="Q99" i="2"/>
  <c r="Q46" i="2"/>
  <c r="Q68" i="2"/>
  <c r="Q79" i="2"/>
  <c r="Q89" i="2"/>
  <c r="Q115" i="2"/>
  <c r="Q29" i="2"/>
  <c r="J31" i="2"/>
  <c r="P31" i="2" s="1"/>
  <c r="Q38" i="2"/>
  <c r="Q69" i="2"/>
  <c r="Q78" i="2"/>
  <c r="Q83" i="2"/>
  <c r="Q114" i="2"/>
  <c r="K31" i="2"/>
  <c r="Q56" i="2"/>
  <c r="S58" i="2"/>
  <c r="T58" i="2" s="1"/>
  <c r="Q77" i="2"/>
  <c r="Q87" i="2"/>
  <c r="Q92" i="2"/>
  <c r="Q97" i="2"/>
  <c r="S105" i="2"/>
  <c r="T105" i="2" s="1"/>
  <c r="Q24" i="2"/>
  <c r="Q98" i="2"/>
  <c r="Q112" i="2"/>
  <c r="S33" i="2"/>
  <c r="T33" i="2" s="1"/>
  <c r="S57" i="2"/>
  <c r="T57" i="2" s="1"/>
  <c r="S81" i="2"/>
  <c r="T81" i="2" s="1"/>
  <c r="S88" i="2"/>
  <c r="T88" i="2" s="1"/>
  <c r="P17" i="2"/>
  <c r="Q116" i="2" s="1"/>
  <c r="S116" i="1"/>
  <c r="Q116" i="1"/>
  <c r="K116" i="1"/>
  <c r="M116" i="1"/>
  <c r="K66" i="1"/>
  <c r="K67" i="1"/>
  <c r="K68" i="1"/>
  <c r="K69" i="1"/>
  <c r="K70" i="1"/>
  <c r="K65" i="1"/>
  <c r="K63" i="1"/>
  <c r="K45" i="1"/>
  <c r="K39" i="1"/>
  <c r="K40" i="1"/>
  <c r="K41" i="1"/>
  <c r="K42" i="1"/>
  <c r="K38" i="1"/>
  <c r="I38" i="1"/>
  <c r="K36" i="1"/>
  <c r="K35" i="1"/>
  <c r="K32" i="1"/>
  <c r="I31" i="1"/>
  <c r="I30" i="1"/>
  <c r="K33" i="1"/>
  <c r="Q33" i="1"/>
  <c r="K31" i="1"/>
  <c r="Q31" i="1"/>
  <c r="K30" i="1"/>
  <c r="Q30" i="1"/>
  <c r="K29" i="1"/>
  <c r="K23" i="1"/>
  <c r="K21" i="1"/>
  <c r="K20" i="1"/>
  <c r="K17" i="1"/>
  <c r="K15" i="1"/>
  <c r="O87" i="1"/>
  <c r="Q87" i="1"/>
  <c r="O88" i="1"/>
  <c r="R88" i="1" s="1"/>
  <c r="Q88" i="1"/>
  <c r="O89" i="1"/>
  <c r="Q89" i="1"/>
  <c r="O93" i="1"/>
  <c r="Q93" i="1"/>
  <c r="O94" i="1"/>
  <c r="R94" i="1" s="1"/>
  <c r="T94" i="1"/>
  <c r="Q94" i="1"/>
  <c r="O95" i="1"/>
  <c r="Q95" i="1"/>
  <c r="O96" i="1"/>
  <c r="Q96" i="1"/>
  <c r="O97" i="1"/>
  <c r="R97" i="1" s="1"/>
  <c r="T97" i="1"/>
  <c r="O98" i="1"/>
  <c r="R98" i="1" s="1"/>
  <c r="Q98" i="1"/>
  <c r="O99" i="1"/>
  <c r="Q99" i="1"/>
  <c r="O100" i="1"/>
  <c r="R100" i="1" s="1"/>
  <c r="T100" i="1"/>
  <c r="Q100" i="1"/>
  <c r="O101" i="1"/>
  <c r="Q101" i="1"/>
  <c r="Q115" i="1"/>
  <c r="O115" i="1"/>
  <c r="Q114" i="1"/>
  <c r="O114" i="1"/>
  <c r="O108" i="1"/>
  <c r="T108" i="1"/>
  <c r="R109" i="1"/>
  <c r="T109" i="1"/>
  <c r="O110" i="1"/>
  <c r="R110" i="1" s="1"/>
  <c r="Q110" i="1"/>
  <c r="O111" i="1"/>
  <c r="Q111" i="1"/>
  <c r="O112" i="1"/>
  <c r="Q112" i="1"/>
  <c r="Q107" i="1"/>
  <c r="O107" i="1"/>
  <c r="Q105" i="1"/>
  <c r="O105" i="1"/>
  <c r="Q103" i="1"/>
  <c r="O103" i="1"/>
  <c r="Q92" i="1"/>
  <c r="O92" i="1"/>
  <c r="R92" i="1" s="1"/>
  <c r="Q86" i="1"/>
  <c r="O86" i="1"/>
  <c r="R86" i="1" s="1"/>
  <c r="O82" i="1"/>
  <c r="Q82" i="1"/>
  <c r="O83" i="1"/>
  <c r="R83" i="1" s="1"/>
  <c r="T83" i="1"/>
  <c r="O84" i="1"/>
  <c r="R84" i="1" s="1"/>
  <c r="Q84" i="1"/>
  <c r="Q81" i="1"/>
  <c r="O81" i="1"/>
  <c r="O73" i="1"/>
  <c r="R73" i="1" s="1"/>
  <c r="T73" i="1"/>
  <c r="O74" i="1"/>
  <c r="R74" i="1" s="1"/>
  <c r="T74" i="1"/>
  <c r="O75" i="1"/>
  <c r="R75" i="1" s="1"/>
  <c r="Q75" i="1"/>
  <c r="O76" i="1"/>
  <c r="T76" i="1"/>
  <c r="Q76" i="1"/>
  <c r="O77" i="1"/>
  <c r="R77" i="1" s="1"/>
  <c r="T77" i="1"/>
  <c r="Q77" i="1"/>
  <c r="O78" i="1"/>
  <c r="Q78" i="1"/>
  <c r="O79" i="1"/>
  <c r="T79" i="1"/>
  <c r="Q79" i="1"/>
  <c r="Q72" i="1"/>
  <c r="O72" i="1"/>
  <c r="R72" i="1" s="1"/>
  <c r="O66" i="1"/>
  <c r="R66" i="1" s="1"/>
  <c r="Q66" i="1"/>
  <c r="O67" i="1"/>
  <c r="R67" i="1" s="1"/>
  <c r="T67" i="1"/>
  <c r="O68" i="1"/>
  <c r="Q68" i="1"/>
  <c r="O69" i="1"/>
  <c r="R69" i="1" s="1"/>
  <c r="Q69" i="1"/>
  <c r="O70" i="1"/>
  <c r="R70" i="1" s="1"/>
  <c r="Q70" i="1"/>
  <c r="Q65" i="1"/>
  <c r="O65" i="1"/>
  <c r="Q63" i="1"/>
  <c r="O63" i="1"/>
  <c r="R63" i="1" s="1"/>
  <c r="O59" i="1"/>
  <c r="Q59" i="1"/>
  <c r="O60" i="1"/>
  <c r="R60" i="1" s="1"/>
  <c r="T60" i="1"/>
  <c r="Q60" i="1"/>
  <c r="O55" i="1"/>
  <c r="Q55" i="1"/>
  <c r="O56" i="1"/>
  <c r="T56" i="1"/>
  <c r="O57" i="1"/>
  <c r="R57" i="1" s="1"/>
  <c r="Q57" i="1"/>
  <c r="O58" i="1"/>
  <c r="T58" i="1"/>
  <c r="Q54" i="1"/>
  <c r="O54" i="1"/>
  <c r="R54" i="1" s="1"/>
  <c r="O46" i="1"/>
  <c r="Q46" i="1"/>
  <c r="O47" i="1"/>
  <c r="R47" i="1" s="1"/>
  <c r="T47" i="1"/>
  <c r="Q47" i="1"/>
  <c r="O48" i="1"/>
  <c r="R48" i="1" s="1"/>
  <c r="Q48" i="1"/>
  <c r="O49" i="1"/>
  <c r="T49" i="1"/>
  <c r="Q49" i="1"/>
  <c r="O50" i="1"/>
  <c r="R50" i="1" s="1"/>
  <c r="T50" i="1"/>
  <c r="Q50" i="1"/>
  <c r="O51" i="1"/>
  <c r="R51" i="1" s="1"/>
  <c r="Q51" i="1"/>
  <c r="O52" i="1"/>
  <c r="T52" i="1"/>
  <c r="Q52" i="1"/>
  <c r="Q45" i="1"/>
  <c r="R45" i="1"/>
  <c r="O39" i="1"/>
  <c r="R39" i="1" s="1"/>
  <c r="O40" i="1"/>
  <c r="R40" i="1" s="1"/>
  <c r="T40" i="1"/>
  <c r="O41" i="1"/>
  <c r="R41" i="1" s="1"/>
  <c r="O42" i="1"/>
  <c r="R42" i="1" s="1"/>
  <c r="Q42" i="1"/>
  <c r="O43" i="1"/>
  <c r="R43" i="1" s="1"/>
  <c r="Q43" i="1"/>
  <c r="O36" i="1"/>
  <c r="R36" i="1" s="1"/>
  <c r="Q36" i="1"/>
  <c r="Q35" i="1"/>
  <c r="O35" i="1"/>
  <c r="R35" i="1" s="1"/>
  <c r="O24" i="1"/>
  <c r="Q24" i="1"/>
  <c r="O25" i="1"/>
  <c r="R25" i="1" s="1"/>
  <c r="T25" i="1"/>
  <c r="Q25" i="1"/>
  <c r="O26" i="1"/>
  <c r="R26" i="1" s="1"/>
  <c r="Q26" i="1"/>
  <c r="T27" i="1"/>
  <c r="Q27" i="1"/>
  <c r="O28" i="1"/>
  <c r="R28" i="1" s="1"/>
  <c r="Q28" i="1"/>
  <c r="O29" i="1"/>
  <c r="Q29" i="1"/>
  <c r="O30" i="1"/>
  <c r="R30" i="1" s="1"/>
  <c r="O31" i="1"/>
  <c r="R31" i="1" s="1"/>
  <c r="O32" i="1"/>
  <c r="R32" i="1" s="1"/>
  <c r="Q32" i="1"/>
  <c r="O33" i="1"/>
  <c r="R33" i="1" s="1"/>
  <c r="O18" i="1"/>
  <c r="Q18" i="1"/>
  <c r="T17" i="1"/>
  <c r="Q38" i="1"/>
  <c r="G113" i="1"/>
  <c r="G106" i="1"/>
  <c r="G104" i="1"/>
  <c r="G102" i="1"/>
  <c r="G90" i="1"/>
  <c r="G91" i="1"/>
  <c r="G85" i="1"/>
  <c r="G80" i="1"/>
  <c r="H78" i="1"/>
  <c r="G71" i="1"/>
  <c r="G61" i="1"/>
  <c r="G44" i="1"/>
  <c r="T75" i="1"/>
  <c r="R76" i="1"/>
  <c r="R78" i="1"/>
  <c r="T78" i="1"/>
  <c r="R79" i="1"/>
  <c r="R82" i="1"/>
  <c r="T82" i="1"/>
  <c r="R87" i="1"/>
  <c r="T87" i="1"/>
  <c r="T88" i="1"/>
  <c r="R89" i="1"/>
  <c r="R93" i="1"/>
  <c r="T93" i="1"/>
  <c r="R95" i="1"/>
  <c r="T95" i="1"/>
  <c r="R96" i="1"/>
  <c r="T96" i="1"/>
  <c r="T98" i="1"/>
  <c r="R99" i="1"/>
  <c r="T99" i="1"/>
  <c r="R101" i="1"/>
  <c r="T101" i="1"/>
  <c r="R108" i="1"/>
  <c r="R111" i="1"/>
  <c r="T111" i="1"/>
  <c r="R112" i="1"/>
  <c r="T112" i="1"/>
  <c r="R115" i="1"/>
  <c r="T115" i="1"/>
  <c r="T114" i="1"/>
  <c r="R114" i="1"/>
  <c r="R107" i="1"/>
  <c r="T105" i="1"/>
  <c r="R105" i="1"/>
  <c r="T103" i="1"/>
  <c r="R103" i="1"/>
  <c r="T92" i="1"/>
  <c r="T86" i="1"/>
  <c r="T81" i="1"/>
  <c r="R81" i="1"/>
  <c r="T66" i="1"/>
  <c r="R68" i="1"/>
  <c r="R65" i="1"/>
  <c r="R55" i="1"/>
  <c r="T55" i="1"/>
  <c r="R56" i="1"/>
  <c r="R58" i="1"/>
  <c r="R59" i="1"/>
  <c r="T59" i="1"/>
  <c r="T54" i="1"/>
  <c r="T51" i="1"/>
  <c r="R52" i="1"/>
  <c r="R49" i="1"/>
  <c r="T46" i="1"/>
  <c r="R46" i="1"/>
  <c r="T24" i="1"/>
  <c r="T26" i="1"/>
  <c r="T18" i="1"/>
  <c r="R24" i="1"/>
  <c r="R27" i="1"/>
  <c r="R18" i="1"/>
  <c r="O38" i="1"/>
  <c r="R38" i="1" s="1"/>
  <c r="R29" i="1"/>
  <c r="O23" i="1"/>
  <c r="O21" i="1"/>
  <c r="R21" i="1" s="1"/>
  <c r="O20" i="1"/>
  <c r="R20" i="1" s="1"/>
  <c r="O17" i="1"/>
  <c r="R17" i="1" s="1"/>
  <c r="Q20" i="1"/>
  <c r="G64" i="1"/>
  <c r="H69" i="1"/>
  <c r="H67" i="1"/>
  <c r="G62" i="1"/>
  <c r="G53" i="1"/>
  <c r="H59" i="1"/>
  <c r="H58" i="1"/>
  <c r="G34" i="1"/>
  <c r="G37" i="1"/>
  <c r="H37" i="1" s="1"/>
  <c r="H41" i="1"/>
  <c r="G22" i="1"/>
  <c r="H22" i="1" s="1"/>
  <c r="G19" i="1"/>
  <c r="H19" i="1" s="1"/>
  <c r="G16" i="1"/>
  <c r="H16" i="1" s="1"/>
  <c r="G14" i="1"/>
  <c r="H14" i="1" s="1"/>
  <c r="Q17" i="2" l="1"/>
  <c r="S17" i="2"/>
  <c r="T17" i="2" s="1"/>
  <c r="T15" i="2"/>
  <c r="Q30" i="2"/>
  <c r="S30" i="2"/>
  <c r="T30" i="2" s="1"/>
  <c r="Q31" i="2"/>
  <c r="S31" i="2"/>
  <c r="T31" i="2" s="1"/>
  <c r="T32" i="1"/>
  <c r="T35" i="1"/>
  <c r="T42" i="1"/>
  <c r="T84" i="1"/>
  <c r="T43" i="1"/>
  <c r="Q109" i="1"/>
  <c r="Q108" i="1"/>
  <c r="T107" i="1"/>
  <c r="Q83" i="1"/>
  <c r="Q73" i="1"/>
  <c r="T28" i="1"/>
  <c r="Q67" i="1"/>
  <c r="T65" i="1"/>
  <c r="T70" i="1"/>
  <c r="Q41" i="1"/>
  <c r="T36" i="1"/>
  <c r="T69" i="1"/>
  <c r="Q39" i="1"/>
  <c r="T39" i="1"/>
  <c r="T89" i="1"/>
  <c r="Q97" i="1"/>
  <c r="T110" i="1"/>
  <c r="Q74" i="1"/>
  <c r="T72" i="1"/>
  <c r="T68" i="1"/>
  <c r="Q56" i="1"/>
  <c r="Q58" i="1"/>
  <c r="T57" i="1"/>
  <c r="T48" i="1"/>
  <c r="Q40" i="1"/>
  <c r="T41" i="1"/>
  <c r="T15" i="1"/>
  <c r="T20" i="1"/>
  <c r="T38" i="1"/>
  <c r="T21" i="1"/>
  <c r="Q21" i="1"/>
  <c r="T23" i="1"/>
  <c r="Q23" i="1"/>
  <c r="T33" i="1"/>
  <c r="T31" i="1"/>
  <c r="T30" i="1"/>
  <c r="T29" i="1"/>
  <c r="Q17" i="1"/>
  <c r="T116" i="2" l="1"/>
  <c r="K116" i="2"/>
  <c r="T116" i="1"/>
  <c r="T45" i="1"/>
  <c r="T63" i="1"/>
  <c r="Q15" i="1"/>
  <c r="H110" i="1"/>
  <c r="H106" i="1"/>
  <c r="H102" i="1"/>
  <c r="H98" i="1"/>
  <c r="H91" i="1"/>
  <c r="H86" i="1"/>
  <c r="H82" i="1"/>
  <c r="H77" i="1"/>
  <c r="H73" i="1"/>
  <c r="H68" i="1"/>
  <c r="H63" i="1"/>
  <c r="H56" i="1"/>
  <c r="H52" i="1"/>
  <c r="H48" i="1"/>
  <c r="H44" i="1"/>
  <c r="H39" i="1"/>
  <c r="H35" i="1"/>
  <c r="H31" i="1"/>
  <c r="H27" i="1"/>
  <c r="H20" i="1"/>
  <c r="H115" i="1"/>
  <c r="H109" i="1"/>
  <c r="H105" i="1"/>
  <c r="H101" i="1"/>
  <c r="H96" i="1"/>
  <c r="H89" i="1"/>
  <c r="H85" i="1"/>
  <c r="H81" i="1"/>
  <c r="H76" i="1"/>
  <c r="H72" i="1"/>
  <c r="H66" i="1"/>
  <c r="H62" i="1"/>
  <c r="H55" i="1"/>
  <c r="H51" i="1"/>
  <c r="H47" i="1"/>
  <c r="H43" i="1"/>
  <c r="H38" i="1"/>
  <c r="H34" i="1"/>
  <c r="H30" i="1"/>
  <c r="H26" i="1"/>
  <c r="H18" i="1"/>
  <c r="H15" i="1"/>
  <c r="H114" i="1"/>
  <c r="H108" i="1"/>
  <c r="H104" i="1"/>
  <c r="H100" i="1"/>
  <c r="H94" i="1"/>
  <c r="H88" i="1"/>
  <c r="H84" i="1"/>
  <c r="H80" i="1"/>
  <c r="H75" i="1"/>
  <c r="H71" i="1"/>
  <c r="H65" i="1"/>
  <c r="H60" i="1"/>
  <c r="H54" i="1"/>
  <c r="H50" i="1"/>
  <c r="H46" i="1"/>
  <c r="H42" i="1"/>
  <c r="H33" i="1"/>
  <c r="H29" i="1"/>
  <c r="H24" i="1"/>
  <c r="H17" i="1"/>
  <c r="H111" i="1"/>
  <c r="H107" i="1"/>
  <c r="H103" i="1"/>
  <c r="H99" i="1"/>
  <c r="H92" i="1"/>
  <c r="H87" i="1"/>
  <c r="H83" i="1"/>
  <c r="H79" i="1"/>
  <c r="H74" i="1"/>
  <c r="H70" i="1"/>
  <c r="H64" i="1"/>
  <c r="H57" i="1"/>
  <c r="H53" i="1"/>
  <c r="H49" i="1"/>
  <c r="H45" i="1"/>
  <c r="H40" i="1"/>
  <c r="H36" i="1"/>
  <c r="H32" i="1"/>
  <c r="H28" i="1"/>
  <c r="H23" i="1"/>
  <c r="U117" i="2" l="1"/>
  <c r="U117" i="1"/>
  <c r="U116" i="1"/>
</calcChain>
</file>

<file path=xl/sharedStrings.xml><?xml version="1.0" encoding="utf-8"?>
<sst xmlns="http://schemas.openxmlformats.org/spreadsheetml/2006/main" count="1717" uniqueCount="313">
  <si>
    <t>ITEM</t>
  </si>
  <si>
    <t>DISCRIMINAÇÃO DOS SERVIÇOS</t>
  </si>
  <si>
    <t xml:space="preserve">ACUMULADO ANTERIOR </t>
  </si>
  <si>
    <t>Quant.</t>
  </si>
  <si>
    <t>Valor</t>
  </si>
  <si>
    <t>VALOR CONTRATUAL</t>
  </si>
  <si>
    <t>Unid</t>
  </si>
  <si>
    <t>Preço Unit.</t>
  </si>
  <si>
    <t>% geral</t>
  </si>
  <si>
    <t>% item</t>
  </si>
  <si>
    <t>MEDIDO NO PERÍODO</t>
  </si>
  <si>
    <t>ACUMULADO TOTAL</t>
  </si>
  <si>
    <t>SALDO CONTRATUAL</t>
  </si>
  <si>
    <t>GOVERNO DO ESTADO DO PARÁ</t>
  </si>
  <si>
    <t>SECRETARIA DE ESTADO DE DESENVOLVIMENTO URBANO E OBRAS PÚBLICAS</t>
  </si>
  <si>
    <t>CONTRATADA:</t>
  </si>
  <si>
    <t>LOCAL:</t>
  </si>
  <si>
    <t xml:space="preserve">OBJETO: </t>
  </si>
  <si>
    <t xml:space="preserve">Município: </t>
  </si>
  <si>
    <t>Número do contrato:</t>
  </si>
  <si>
    <t>Vigência do contrato:</t>
  </si>
  <si>
    <t>Data assinatura do contrato:</t>
  </si>
  <si>
    <t>Prazo de execução:</t>
  </si>
  <si>
    <t>Engenheiro fiscal:</t>
  </si>
  <si>
    <t>Data da Publicação:</t>
  </si>
  <si>
    <t>Nº da Ordem de Serviço (GERAL):</t>
  </si>
  <si>
    <t>Data assinatura da O.S:</t>
  </si>
  <si>
    <t>Período de Medição:</t>
  </si>
  <si>
    <t>Medição Nº:</t>
  </si>
  <si>
    <t>Valor contratual:</t>
  </si>
  <si>
    <t xml:space="preserve">Data da emissão: </t>
  </si>
  <si>
    <t>Valor aditado:</t>
  </si>
  <si>
    <t>SERVIÇOS PRELIMINARES</t>
  </si>
  <si>
    <t>ASSINATURA ENG. RESPONSÁVEL (EMPRESA)</t>
  </si>
  <si>
    <t>ASSINATURA DIRETORIA DE FISCALIZAÇÃO (SEDOP)</t>
  </si>
  <si>
    <t>APSOTT Construtora Eireli</t>
  </si>
  <si>
    <t>CNPJ 16.822.467/0001-57</t>
  </si>
  <si>
    <t>CUMARU DO NORTE - PA</t>
  </si>
  <si>
    <t>Nº 293/2022</t>
  </si>
  <si>
    <t>15/07/2022 A 31/12/2022</t>
  </si>
  <si>
    <t>REFORMA DO HOSPITAL MUNICIPAL JOÃO VIEIRA DA CUNHA, NO MUNICIPIO DE CUMARU DO NORTE, NESTE ESTADO</t>
  </si>
  <si>
    <t>169 dias</t>
  </si>
  <si>
    <t>RAYHARA SANTOS MENDANHA
CPF: 034.659.902-42</t>
  </si>
  <si>
    <t>006/2022</t>
  </si>
  <si>
    <t xml:space="preserve"> 1 </t>
  </si>
  <si>
    <t xml:space="preserve"> 1.1 </t>
  </si>
  <si>
    <t xml:space="preserve"> 2 </t>
  </si>
  <si>
    <t xml:space="preserve"> 2.1 </t>
  </si>
  <si>
    <t xml:space="preserve"> 2.2 </t>
  </si>
  <si>
    <t xml:space="preserve"> 3 </t>
  </si>
  <si>
    <t xml:space="preserve"> 3.1 </t>
  </si>
  <si>
    <t xml:space="preserve"> 3.2 </t>
  </si>
  <si>
    <t xml:space="preserve"> 4 </t>
  </si>
  <si>
    <t xml:space="preserve"> 4.1 </t>
  </si>
  <si>
    <t xml:space="preserve"> 4.2 </t>
  </si>
  <si>
    <t xml:space="preserve"> 4.3 </t>
  </si>
  <si>
    <t xml:space="preserve"> 4.4 </t>
  </si>
  <si>
    <t xml:space="preserve"> 4.5 </t>
  </si>
  <si>
    <t xml:space="preserve"> 4.6 </t>
  </si>
  <si>
    <t xml:space="preserve"> 4.7 </t>
  </si>
  <si>
    <t xml:space="preserve"> 4.8 </t>
  </si>
  <si>
    <t xml:space="preserve"> 4.9 </t>
  </si>
  <si>
    <t xml:space="preserve"> 4.10 </t>
  </si>
  <si>
    <t xml:space="preserve"> 4.11 </t>
  </si>
  <si>
    <t xml:space="preserve"> 5 </t>
  </si>
  <si>
    <t xml:space="preserve"> 5.1 </t>
  </si>
  <si>
    <t xml:space="preserve"> 5.2 </t>
  </si>
  <si>
    <t xml:space="preserve"> 6 </t>
  </si>
  <si>
    <t xml:space="preserve"> 6.1 </t>
  </si>
  <si>
    <t xml:space="preserve"> 6.2 </t>
  </si>
  <si>
    <t xml:space="preserve"> 6.3 </t>
  </si>
  <si>
    <t xml:space="preserve"> 6.4 </t>
  </si>
  <si>
    <t xml:space="preserve"> 6.5 </t>
  </si>
  <si>
    <t xml:space="preserve"> 6.6 </t>
  </si>
  <si>
    <t xml:space="preserve"> 7 </t>
  </si>
  <si>
    <t xml:space="preserve"> 7.1 </t>
  </si>
  <si>
    <t xml:space="preserve"> 7.2 </t>
  </si>
  <si>
    <t xml:space="preserve"> 7.3 </t>
  </si>
  <si>
    <t xml:space="preserve"> 7.4 </t>
  </si>
  <si>
    <t xml:space="preserve"> 7.5 </t>
  </si>
  <si>
    <t xml:space="preserve"> 7.6 </t>
  </si>
  <si>
    <t xml:space="preserve"> 7.7 </t>
  </si>
  <si>
    <t xml:space="preserve"> 7.8 </t>
  </si>
  <si>
    <t xml:space="preserve"> 8 </t>
  </si>
  <si>
    <t xml:space="preserve"> 8.1 </t>
  </si>
  <si>
    <t xml:space="preserve"> 8.2 </t>
  </si>
  <si>
    <t xml:space="preserve"> 8.3 </t>
  </si>
  <si>
    <t xml:space="preserve"> 8.4 </t>
  </si>
  <si>
    <t xml:space="preserve"> 8.5 </t>
  </si>
  <si>
    <t xml:space="preserve"> 8.6 </t>
  </si>
  <si>
    <t xml:space="preserve"> 8.7 </t>
  </si>
  <si>
    <t xml:space="preserve"> 9 </t>
  </si>
  <si>
    <t xml:space="preserve"> 9.1 </t>
  </si>
  <si>
    <t xml:space="preserve"> 9.1.1 </t>
  </si>
  <si>
    <t xml:space="preserve"> 9.2 </t>
  </si>
  <si>
    <t xml:space="preserve"> 9.2.1 </t>
  </si>
  <si>
    <t xml:space="preserve"> 9.2.2 </t>
  </si>
  <si>
    <t xml:space="preserve"> 9.2.3 </t>
  </si>
  <si>
    <t xml:space="preserve"> 9.2.4 </t>
  </si>
  <si>
    <t xml:space="preserve"> 9.2.5 </t>
  </si>
  <si>
    <t xml:space="preserve"> 9.2.6 </t>
  </si>
  <si>
    <t xml:space="preserve"> 10 </t>
  </si>
  <si>
    <t xml:space="preserve"> 10.1 </t>
  </si>
  <si>
    <t xml:space="preserve"> 10.2 </t>
  </si>
  <si>
    <t xml:space="preserve"> 10.3 </t>
  </si>
  <si>
    <t xml:space="preserve"> 10.4 </t>
  </si>
  <si>
    <t xml:space="preserve"> 10.5 </t>
  </si>
  <si>
    <t xml:space="preserve"> 10.6 </t>
  </si>
  <si>
    <t xml:space="preserve"> 10.7 </t>
  </si>
  <si>
    <t xml:space="preserve"> 10.8 </t>
  </si>
  <si>
    <t xml:space="preserve"> 11 </t>
  </si>
  <si>
    <t xml:space="preserve"> 11.1 </t>
  </si>
  <si>
    <t xml:space="preserve"> 11.2 </t>
  </si>
  <si>
    <t xml:space="preserve"> 11.3 </t>
  </si>
  <si>
    <t xml:space="preserve"> 11.4 </t>
  </si>
  <si>
    <t xml:space="preserve"> 12 </t>
  </si>
  <si>
    <t xml:space="preserve"> 12.1 </t>
  </si>
  <si>
    <t xml:space="preserve"> 12.2 </t>
  </si>
  <si>
    <t xml:space="preserve"> 12.3 </t>
  </si>
  <si>
    <t xml:space="preserve"> 12.4 </t>
  </si>
  <si>
    <t xml:space="preserve"> 13 </t>
  </si>
  <si>
    <t xml:space="preserve"> 13.1 </t>
  </si>
  <si>
    <t xml:space="preserve"> 13.1.1 </t>
  </si>
  <si>
    <t xml:space="preserve"> 13.1.2 </t>
  </si>
  <si>
    <t xml:space="preserve"> 13.1.3 </t>
  </si>
  <si>
    <t xml:space="preserve"> 13.1.4 </t>
  </si>
  <si>
    <t xml:space="preserve"> 13.1.5 </t>
  </si>
  <si>
    <t xml:space="preserve"> 13.1.6 </t>
  </si>
  <si>
    <t xml:space="preserve"> 13.1.7 </t>
  </si>
  <si>
    <t xml:space="preserve"> 13.1.8 </t>
  </si>
  <si>
    <t xml:space="preserve"> 13.1.9 </t>
  </si>
  <si>
    <t xml:space="preserve"> 13.1.10 </t>
  </si>
  <si>
    <t xml:space="preserve"> 13.2 </t>
  </si>
  <si>
    <t xml:space="preserve"> 13.2.1 </t>
  </si>
  <si>
    <t xml:space="preserve"> 13.3 </t>
  </si>
  <si>
    <t xml:space="preserve"> 13.3.1 </t>
  </si>
  <si>
    <t xml:space="preserve"> 14 </t>
  </si>
  <si>
    <t xml:space="preserve"> 14.1 </t>
  </si>
  <si>
    <t xml:space="preserve"> 14.2 </t>
  </si>
  <si>
    <t xml:space="preserve"> 14.3 </t>
  </si>
  <si>
    <t xml:space="preserve"> 14.4 </t>
  </si>
  <si>
    <t xml:space="preserve"> 14.5 </t>
  </si>
  <si>
    <t xml:space="preserve"> 14.6 </t>
  </si>
  <si>
    <t xml:space="preserve"> 15 </t>
  </si>
  <si>
    <t xml:space="preserve"> 15.1 </t>
  </si>
  <si>
    <t xml:space="preserve"> 15.2 </t>
  </si>
  <si>
    <t>ADMINISTRAÇÃO DE OBRAS</t>
  </si>
  <si>
    <t>ADMINISTRAÇÃO DA OBRA - HOSPITAL CUMARU</t>
  </si>
  <si>
    <t>MOBILIZAÇÃO E DESMOBILIZAÇÃO</t>
  </si>
  <si>
    <t>MOBILIZAÇÃO DE OBRA</t>
  </si>
  <si>
    <t>DESMOBILIZAÇÃO DE OBRA</t>
  </si>
  <si>
    <t>Licenças e taxas da obra (acima de 500m2)</t>
  </si>
  <si>
    <t>Placa de obra em lona com plotagem de gráfica</t>
  </si>
  <si>
    <t>DEMOLIÇÕES E RETIRADAS</t>
  </si>
  <si>
    <t>Demolição manual de concreto simples</t>
  </si>
  <si>
    <t>Demolição c/ martelete do piso em granilite</t>
  </si>
  <si>
    <t>Retirada de revestimento cerâmico</t>
  </si>
  <si>
    <t>Retirada de pintura (c/ escova de aço)</t>
  </si>
  <si>
    <t>Demolição manual de alvenaria de tijolo</t>
  </si>
  <si>
    <t>Retirada de grade de ferro</t>
  </si>
  <si>
    <t>RETIRADA TELHAS DE BARRO COM REAPROVEITAMENTO</t>
  </si>
  <si>
    <t>REMOÇÃO DE TRAMA DE MADEIRA PARA COBERTURA, DE FORMA MANUAL, SEM REAPROVEITAMENTO. AF_12/2017</t>
  </si>
  <si>
    <t>Retirada de lambri de madeira</t>
  </si>
  <si>
    <t>Retirada de entulho - manualmente (incluindo caixa coletora)</t>
  </si>
  <si>
    <t>MURO</t>
  </si>
  <si>
    <t>Muro em alvenaria, chapiscado, rebocado e pintado 2 faces(h=2.70m)</t>
  </si>
  <si>
    <t>CHAPIM (RUFO CAPA) EM AÇO GALVANIZADO, CORTE 33. AF_11/2020</t>
  </si>
  <si>
    <t>COBERTURA</t>
  </si>
  <si>
    <t>TRAMA DE MADEIRA COMPOSTA POR RIPAS, CAIBROS E TERÇAS PARA TELHADOS DE ATÉ 2 ÁGUAS PARA TELHA CERÂMICA CAPA-CANAL, INCLUSO TRANSPORTE VERTICAL. AF_07/2019</t>
  </si>
  <si>
    <t>Manta para sub cobertura e= 1.1mm</t>
  </si>
  <si>
    <t>Ripamento para sub cobertura (manta)</t>
  </si>
  <si>
    <t>TELHAMENTO COM TELHA CERÂMICA CAPA-CANAL, TIPO PLAN, COM ATÉ 2 ÁGUAS, INCLUSO TRANSPORTE VERTICAL. AF_07/2019</t>
  </si>
  <si>
    <t>CUMEEIRA PARA TELHA CERÂMICA EMBOÇADA COM ARGAMASSA TRAÇO 1:2:9 (CIMENTO, CAL E AREIA) PARA TELHADOS COM ATÉ 2 ÁGUAS, INCLUSO TRANSPORTE VERTICAL. AF_07/2019</t>
  </si>
  <si>
    <t>FORRO EM RÉGUAS DE PVC, FRISADO, PARA AMBIENTES COMERCIAIS, INCLUSIVE ESTRUTURA DE FIXAÇÃO. AF_05/2017_P</t>
  </si>
  <si>
    <t>PISOS</t>
  </si>
  <si>
    <t>EXECUÇÃO DE PASSEIO (CALÇADA) OU PISO DE CONCRETO COM CONCRETO MOLDADO IN LOCO, FEITO EM OBRA, ACABAMENTO CONVENCIONAL, NÃO ARMADO.</t>
  </si>
  <si>
    <t>Acrílica para piso (pintura da calçada contorno do hospital)</t>
  </si>
  <si>
    <t>EXECUÇÃO DE PÁTIO/ESTACIONAMENTO EM PISO INTERTRAVADO, COM BLOCO RETANGULAR COR NATURAL DE 20 X 10 CM, ESPESSURA 8 CM. AF_12/2015</t>
  </si>
  <si>
    <t>PINTURA DE PISO COM TINTA EPÓXI, APLICAÇÃO MANUAL, 2 DEMÃOS, INCLUSO PRIMER EPÓXI. AF_05/2021</t>
  </si>
  <si>
    <t>PISO PODOTÁTIL, DIRECIONAL OU ALERTA, ASSENTADO SOBRE ARGAMASSA. AF_05/2020</t>
  </si>
  <si>
    <t>Piso de alta resistência e=8mm c/ resina (granitina)</t>
  </si>
  <si>
    <t>POLIMENTO PISO MARMORITE/GRANITINA C/ESMERILHADEIRA ELETRICA</t>
  </si>
  <si>
    <t>Revestimento Cerâmico Padrão Médio</t>
  </si>
  <si>
    <t>PAREDES EXTERNAS E INTERNAS E PINTURAS</t>
  </si>
  <si>
    <t>Lajota ceramica -  (Padrão Alto)</t>
  </si>
  <si>
    <t>APLICAÇÃO E LIXAMENTO DE MASSA LÁTEX EM PAREDES, DUAS DEMÃOS. AF_06/2014 (interna)</t>
  </si>
  <si>
    <t>APLICAÇÃO MANUAL DE PINTURA COM TINTA LÁTEX ACRÍLICA EM PAREDES, DUAS DEMÃOS. AF_06/2014 (interna)</t>
  </si>
  <si>
    <t>APLICAÇÃO MANUAL DE PINTURA COM TINTA LÁTEX ACRÍLICA EM PAREDES, DUAS DEMÃOS. AF_06/2014 (externa)</t>
  </si>
  <si>
    <t>REVESTIMENTO CERÂMICO PARA PAREDES INTERNAS COM PLACAS TIPO ESMALTADA EXTRA  DE DIMENSÕES 33X45 CM APLICADAS EM AMBIENTES DE ÁREA MAIOR QUE 5 M² A MEIA ALTURA DAS PAREDES. AF_06/2014</t>
  </si>
  <si>
    <t>Verniz poliuretano sobre madeira (esquadrias/forro)</t>
  </si>
  <si>
    <t>Esmalte s/ ferro (superf. lisa)</t>
  </si>
  <si>
    <t>MANUTENÇÃO RESERVATÓRIOS SUPERIOR E INFERIOR</t>
  </si>
  <si>
    <t>RESERVATORIO INFERIOR</t>
  </si>
  <si>
    <t>Impermeabilização de reservatórios</t>
  </si>
  <si>
    <t>RESERVATORIO SUPERIOR E CASA DE MAQUINAS</t>
  </si>
  <si>
    <t>APLICAÇÃO E LIXAMENTO DE MASSA LÁTEX EM TETO, DUAS DEMÃOS. AF_06/2014</t>
  </si>
  <si>
    <t>APLICAÇÃO MANUAL DE PINTURA COM TINTA LÁTEX ACRÍLICA EM TETO, DUAS DEMÃOS. AF_06/2014</t>
  </si>
  <si>
    <t>APLICAÇÃO E LIXAMENTO DE MASSA LÁTEX EM PAREDES, DUAS DEMÃOS. AF_06/2014</t>
  </si>
  <si>
    <t>APLICAÇÃO MANUAL DE PINTURA COM TINTA LÁTEX ACRÍLICA EM PAREDES, DUAS DEMÃOS. AF_06/2014</t>
  </si>
  <si>
    <t>Revisão de bomba d</t>
  </si>
  <si>
    <t>IMPLANTAÇÃO DE BANHEIRO PCD</t>
  </si>
  <si>
    <t>Revisão de ponto de esgoto</t>
  </si>
  <si>
    <t>Revisão de ponto de água</t>
  </si>
  <si>
    <t>Bacia sifonada  - PCD</t>
  </si>
  <si>
    <t>Chuveiro eletrico</t>
  </si>
  <si>
    <t>Banco retrátil (p/ banheiro PCD)</t>
  </si>
  <si>
    <t>Lavatório de louça s/ coluna (incl. torn.sifão e válvula )-PCD</t>
  </si>
  <si>
    <t>Barra em aço inox (PCD)</t>
  </si>
  <si>
    <t>Porta mad. trabalhada c/ caix. aduela e alizar</t>
  </si>
  <si>
    <t>LOUÇAS E REVISÕES DE SEUS PONTOS</t>
  </si>
  <si>
    <t>Bacia sifonada c/cx. descarga acoplada c/ assento</t>
  </si>
  <si>
    <t>Lavatorio de louça s/col.c/torn.,sifao e valv.</t>
  </si>
  <si>
    <t>INSTALAÇÕES DE COMBATE A INCENDIO</t>
  </si>
  <si>
    <t>PLACA DE SINALIZAÇÃO DE EMERGÊNCIA ADESIVAS COM PINTURA REFLETIVA</t>
  </si>
  <si>
    <t>Instalação de 10 extintores de parede de pó ABC 6kg, com suporte metálico e pintura de piso sinalizadora.</t>
  </si>
  <si>
    <t>Conjunto de 8 adesivos (20x30cm) em setas para sinalização de prevenção - Fornecimento e instalação</t>
  </si>
  <si>
    <t>Revisão de ponto de água em hidrantes</t>
  </si>
  <si>
    <t>INSTALAÇÕES ELÉTRICAS</t>
  </si>
  <si>
    <t>SISTEMA DE ILUMINAÇÃO DE EMERGENCIA</t>
  </si>
  <si>
    <t>Eletroduto PVC Rígido de 3/4"</t>
  </si>
  <si>
    <t>Curva  90º p/ elet PVC 3/4" (IE)</t>
  </si>
  <si>
    <t>Luva p/ elet. PVC de 3/4" (IE)</t>
  </si>
  <si>
    <t>Condulete de aluminio tipo C 3/4"</t>
  </si>
  <si>
    <t>Condulete de aluminio tipo T 3/4"</t>
  </si>
  <si>
    <t>Condulete de aluminio tipo LL 3/4"</t>
  </si>
  <si>
    <t>Tomadas 2 (2P+T) 10A (s/fiação)</t>
  </si>
  <si>
    <t>Tomadas 2 (2P+T) 20A (s/fiação)</t>
  </si>
  <si>
    <t>Cabo de cobre   2,5mm2 - 750 V</t>
  </si>
  <si>
    <t>LUMINÁRIA DE EMERGÊNCIA, COM 30 LÂMPADAS LED DE 2 W, SEM REATOR - FORNECIMENTO E INSTALAÇÃO. AF_02/2020</t>
  </si>
  <si>
    <t>QD EXISTENTE</t>
  </si>
  <si>
    <t>Disjuntor 1P - 6 a 32A - PADRÃO DIN</t>
  </si>
  <si>
    <t>QC-B-INCENDIO</t>
  </si>
  <si>
    <t>Quadro de comando - proteção trifásico - 4CV</t>
  </si>
  <si>
    <t>FACHADA FRONTAL</t>
  </si>
  <si>
    <t>Alvenaria tijolo de barro a cutelo</t>
  </si>
  <si>
    <t>Chapisco de cimento e areia no traço 1:3</t>
  </si>
  <si>
    <t>Reboco com argamassa 1:6:Adit. Plast.</t>
  </si>
  <si>
    <t>LIMPEZA FINAL E ENTREGA DA OBRA</t>
  </si>
  <si>
    <t>Placa de inauguração  em aço inox/letras bx. relevo- (40 x 30cm)</t>
  </si>
  <si>
    <t>Limpeza geral e entrega da obra</t>
  </si>
  <si>
    <t>1,0</t>
  </si>
  <si>
    <t>6,0</t>
  </si>
  <si>
    <t>41,16</t>
  </si>
  <si>
    <t>2,4</t>
  </si>
  <si>
    <t>45,4</t>
  </si>
  <si>
    <t>247,7</t>
  </si>
  <si>
    <t>379,97</t>
  </si>
  <si>
    <t>2,43</t>
  </si>
  <si>
    <t>65,0</t>
  </si>
  <si>
    <t>691,12</t>
  </si>
  <si>
    <t>222,79</t>
  </si>
  <si>
    <t>64,31</t>
  </si>
  <si>
    <t>98,0</t>
  </si>
  <si>
    <t>207,34</t>
  </si>
  <si>
    <t>95,0</t>
  </si>
  <si>
    <t>20,64</t>
  </si>
  <si>
    <t>486,0</t>
  </si>
  <si>
    <t>560,0</t>
  </si>
  <si>
    <t>21,46</t>
  </si>
  <si>
    <t>38,0</t>
  </si>
  <si>
    <t>300,11</t>
  </si>
  <si>
    <t>794,46</t>
  </si>
  <si>
    <t>619,82</t>
  </si>
  <si>
    <t>2.066,07</t>
  </si>
  <si>
    <t>750,54</t>
  </si>
  <si>
    <t>241,08</t>
  </si>
  <si>
    <t>30,66</t>
  </si>
  <si>
    <t>46,5</t>
  </si>
  <si>
    <t>19,12</t>
  </si>
  <si>
    <t>125,92</t>
  </si>
  <si>
    <t>48,56</t>
  </si>
  <si>
    <t>3,0</t>
  </si>
  <si>
    <t>5,6</t>
  </si>
  <si>
    <t>2,1</t>
  </si>
  <si>
    <t>15,0</t>
  </si>
  <si>
    <t>13,0</t>
  </si>
  <si>
    <t>28,0</t>
  </si>
  <si>
    <t>73,0</t>
  </si>
  <si>
    <t>7,0</t>
  </si>
  <si>
    <t>140,0</t>
  </si>
  <si>
    <t>11,0</t>
  </si>
  <si>
    <t>22,0</t>
  </si>
  <si>
    <t>2,0</t>
  </si>
  <si>
    <t>5,0</t>
  </si>
  <si>
    <t>8,0</t>
  </si>
  <si>
    <t>500,0</t>
  </si>
  <si>
    <t>130,0</t>
  </si>
  <si>
    <t>320,0</t>
  </si>
  <si>
    <t>80,0</t>
  </si>
  <si>
    <t>1.159,22</t>
  </si>
  <si>
    <t>und</t>
  </si>
  <si>
    <t>m2</t>
  </si>
  <si>
    <t>cj</t>
  </si>
  <si>
    <t>m3</t>
  </si>
  <si>
    <t>m</t>
  </si>
  <si>
    <t>pt</t>
  </si>
  <si>
    <t>30,0</t>
  </si>
  <si>
    <t>03</t>
  </si>
  <si>
    <t>17/09/2022 A 20/10/2022</t>
  </si>
  <si>
    <t>Av. das nações, nº 134, Centro</t>
  </si>
  <si>
    <t xml:space="preserve">TOMADA DE PREÇO </t>
  </si>
  <si>
    <t>Nº 007/2022</t>
  </si>
  <si>
    <t>ASSINATURA FISCAL:</t>
  </si>
  <si>
    <t>350,0</t>
  </si>
  <si>
    <t>01</t>
  </si>
  <si>
    <t>20/07/22 À 29/08/22</t>
  </si>
  <si>
    <t>Nº 007/2022 - SEDOP/PA</t>
  </si>
  <si>
    <t>TOMADA DE PREÇO</t>
  </si>
  <si>
    <t>02</t>
  </si>
  <si>
    <t>30/08/22 À 16/09/2022</t>
  </si>
  <si>
    <t>04</t>
  </si>
  <si>
    <t>15/07/2022 A 31/12/2023</t>
  </si>
  <si>
    <t>20/10/2022 A 10/11/2022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</si>
</sst>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2"/>
    <xf numFmtId="43" fontId="1" fillId="0" borderId="2" applyFont="0" applyFill="0" applyBorder="0" applyAlignment="0" applyProtection="0"/>
    <xf numFmtId="9" fontId="1" fillId="0" borderId="2" applyFont="0" applyFill="0" applyBorder="0" applyAlignment="0" applyProtection="0"/>
    <xf numFmtId="44" fontId="1" fillId="0" borderId="2" applyFont="0" applyFill="0" applyBorder="0" applyAlignment="0" applyProtection="0"/>
  </cellStyleXfs>
  <cellXfs count="555">
    <xf numFmtId="0" fontId="0" fillId="0" borderId="0" xfId="0"/>
    <xf numFmtId="10" fontId="3" fillId="0" borderId="0" xfId="0" applyNumberFormat="1" applyFont="1"/>
    <xf numFmtId="0" fontId="4" fillId="0" borderId="0" xfId="0" applyFont="1"/>
    <xf numFmtId="10" fontId="3" fillId="0" borderId="0" xfId="0" applyNumberFormat="1" applyFont="1" applyAlignment="1">
      <alignment horizontal="center"/>
    </xf>
    <xf numFmtId="10" fontId="2" fillId="0" borderId="8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43" fontId="4" fillId="0" borderId="0" xfId="1" applyFont="1" applyAlignment="1">
      <alignment horizontal="right" vertical="center"/>
    </xf>
    <xf numFmtId="10" fontId="2" fillId="0" borderId="2" xfId="0" applyNumberFormat="1" applyFont="1" applyBorder="1" applyAlignment="1">
      <alignment horizontal="center" vertical="center"/>
    </xf>
    <xf numFmtId="10" fontId="3" fillId="0" borderId="1" xfId="2" applyNumberFormat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center" vertical="center"/>
    </xf>
    <xf numFmtId="10" fontId="3" fillId="0" borderId="1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 wrapText="1"/>
    </xf>
    <xf numFmtId="10" fontId="2" fillId="0" borderId="3" xfId="0" applyNumberFormat="1" applyFont="1" applyBorder="1" applyAlignment="1">
      <alignment vertical="center"/>
    </xf>
    <xf numFmtId="10" fontId="2" fillId="0" borderId="4" xfId="0" applyNumberFormat="1" applyFont="1" applyBorder="1" applyAlignment="1">
      <alignment vertical="center"/>
    </xf>
    <xf numFmtId="10" fontId="2" fillId="0" borderId="5" xfId="0" applyNumberFormat="1" applyFont="1" applyBorder="1" applyAlignment="1">
      <alignment vertical="center"/>
    </xf>
    <xf numFmtId="10" fontId="2" fillId="0" borderId="17" xfId="0" applyNumberFormat="1" applyFont="1" applyBorder="1" applyAlignment="1">
      <alignment vertical="center"/>
    </xf>
    <xf numFmtId="10" fontId="2" fillId="0" borderId="2" xfId="0" applyNumberFormat="1" applyFont="1" applyBorder="1" applyAlignment="1">
      <alignment vertical="center"/>
    </xf>
    <xf numFmtId="10" fontId="2" fillId="0" borderId="18" xfId="0" applyNumberFormat="1" applyFont="1" applyBorder="1" applyAlignment="1">
      <alignment vertical="center"/>
    </xf>
    <xf numFmtId="10" fontId="2" fillId="0" borderId="19" xfId="0" applyNumberFormat="1" applyFont="1" applyBorder="1" applyAlignment="1">
      <alignment vertical="center"/>
    </xf>
    <xf numFmtId="10" fontId="2" fillId="0" borderId="20" xfId="0" applyNumberFormat="1" applyFont="1" applyBorder="1" applyAlignment="1">
      <alignment vertical="center"/>
    </xf>
    <xf numFmtId="10" fontId="2" fillId="0" borderId="21" xfId="0" applyNumberFormat="1" applyFont="1" applyBorder="1" applyAlignment="1">
      <alignment vertical="center"/>
    </xf>
    <xf numFmtId="10" fontId="5" fillId="0" borderId="25" xfId="0" applyNumberFormat="1" applyFont="1" applyBorder="1" applyAlignment="1">
      <alignment vertical="center"/>
    </xf>
    <xf numFmtId="10" fontId="5" fillId="0" borderId="26" xfId="0" applyNumberFormat="1" applyFont="1" applyBorder="1" applyAlignment="1">
      <alignment vertical="center"/>
    </xf>
    <xf numFmtId="10" fontId="2" fillId="0" borderId="3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14" fontId="2" fillId="0" borderId="38" xfId="0" applyNumberFormat="1" applyFont="1" applyBorder="1" applyAlignment="1">
      <alignment horizontal="left" vertical="center"/>
    </xf>
    <xf numFmtId="10" fontId="5" fillId="0" borderId="39" xfId="0" applyNumberFormat="1" applyFont="1" applyBorder="1" applyAlignment="1">
      <alignment vertical="center"/>
    </xf>
    <xf numFmtId="43" fontId="3" fillId="0" borderId="6" xfId="1" applyFont="1" applyFill="1" applyBorder="1" applyAlignment="1">
      <alignment horizontal="center" vertical="center" wrapText="1"/>
    </xf>
    <xf numFmtId="43" fontId="4" fillId="0" borderId="0" xfId="1" applyFont="1" applyAlignment="1">
      <alignment vertical="center"/>
    </xf>
    <xf numFmtId="43" fontId="2" fillId="0" borderId="4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43" fontId="2" fillId="0" borderId="20" xfId="1" applyFont="1" applyBorder="1" applyAlignment="1">
      <alignment vertical="center"/>
    </xf>
    <xf numFmtId="43" fontId="4" fillId="0" borderId="4" xfId="1" applyFont="1" applyBorder="1" applyAlignment="1">
      <alignment vertical="center"/>
    </xf>
    <xf numFmtId="43" fontId="2" fillId="0" borderId="8" xfId="1" applyFont="1" applyBorder="1" applyAlignment="1">
      <alignment horizontal="center" vertical="center"/>
    </xf>
    <xf numFmtId="10" fontId="2" fillId="0" borderId="36" xfId="0" applyNumberFormat="1" applyFont="1" applyBorder="1" applyAlignment="1">
      <alignment vertical="center"/>
    </xf>
    <xf numFmtId="10" fontId="3" fillId="2" borderId="1" xfId="2" applyNumberFormat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center" vertical="center"/>
    </xf>
    <xf numFmtId="10" fontId="3" fillId="2" borderId="1" xfId="2" applyNumberFormat="1" applyFont="1" applyFill="1" applyBorder="1" applyAlignment="1">
      <alignment horizontal="center" vertical="center"/>
    </xf>
    <xf numFmtId="9" fontId="4" fillId="0" borderId="0" xfId="2" applyFont="1" applyAlignment="1"/>
    <xf numFmtId="9" fontId="2" fillId="0" borderId="4" xfId="2" applyFont="1" applyBorder="1" applyAlignment="1">
      <alignment vertical="center"/>
    </xf>
    <xf numFmtId="9" fontId="2" fillId="0" borderId="2" xfId="2" applyFont="1" applyBorder="1" applyAlignment="1">
      <alignment vertical="center"/>
    </xf>
    <xf numFmtId="9" fontId="2" fillId="0" borderId="20" xfId="2" applyFont="1" applyBorder="1" applyAlignment="1">
      <alignment vertical="center"/>
    </xf>
    <xf numFmtId="9" fontId="2" fillId="0" borderId="8" xfId="2" applyFont="1" applyBorder="1" applyAlignment="1">
      <alignment horizontal="center"/>
    </xf>
    <xf numFmtId="10" fontId="4" fillId="0" borderId="0" xfId="2" applyNumberFormat="1" applyFont="1" applyAlignment="1"/>
    <xf numFmtId="10" fontId="2" fillId="0" borderId="4" xfId="2" applyNumberFormat="1" applyFont="1" applyBorder="1" applyAlignment="1">
      <alignment vertical="center"/>
    </xf>
    <xf numFmtId="10" fontId="2" fillId="0" borderId="2" xfId="2" applyNumberFormat="1" applyFont="1" applyBorder="1" applyAlignment="1">
      <alignment vertical="center"/>
    </xf>
    <xf numFmtId="10" fontId="2" fillId="0" borderId="20" xfId="2" applyNumberFormat="1" applyFont="1" applyBorder="1" applyAlignment="1">
      <alignment vertical="center"/>
    </xf>
    <xf numFmtId="10" fontId="2" fillId="0" borderId="8" xfId="2" applyNumberFormat="1" applyFont="1" applyBorder="1" applyAlignment="1">
      <alignment horizontal="center"/>
    </xf>
    <xf numFmtId="10" fontId="4" fillId="0" borderId="0" xfId="0" applyNumberFormat="1" applyFont="1"/>
    <xf numFmtId="43" fontId="4" fillId="0" borderId="6" xfId="1" applyFont="1" applyFill="1" applyBorder="1" applyAlignment="1">
      <alignment horizontal="center" vertical="center" wrapText="1"/>
    </xf>
    <xf numFmtId="10" fontId="2" fillId="0" borderId="2" xfId="2" applyNumberFormat="1" applyFont="1" applyBorder="1" applyAlignment="1">
      <alignment horizontal="center" vertical="center"/>
    </xf>
    <xf numFmtId="10" fontId="2" fillId="0" borderId="20" xfId="2" applyNumberFormat="1" applyFont="1" applyBorder="1" applyAlignment="1">
      <alignment horizontal="center" vertical="center"/>
    </xf>
    <xf numFmtId="43" fontId="4" fillId="0" borderId="0" xfId="1" applyFont="1" applyAlignment="1"/>
    <xf numFmtId="43" fontId="4" fillId="0" borderId="22" xfId="1" applyFont="1" applyBorder="1" applyAlignment="1"/>
    <xf numFmtId="43" fontId="5" fillId="0" borderId="25" xfId="1" applyFont="1" applyBorder="1" applyAlignment="1">
      <alignment vertical="center"/>
    </xf>
    <xf numFmtId="43" fontId="5" fillId="0" borderId="26" xfId="1" applyFont="1" applyBorder="1" applyAlignment="1">
      <alignment vertical="center"/>
    </xf>
    <xf numFmtId="43" fontId="5" fillId="0" borderId="39" xfId="1" applyFont="1" applyBorder="1" applyAlignment="1">
      <alignment vertical="top"/>
    </xf>
    <xf numFmtId="43" fontId="2" fillId="0" borderId="33" xfId="1" applyFont="1" applyBorder="1" applyAlignment="1">
      <alignment horizontal="center"/>
    </xf>
    <xf numFmtId="14" fontId="2" fillId="0" borderId="27" xfId="2" applyNumberFormat="1" applyFont="1" applyBorder="1" applyAlignment="1">
      <alignment horizontal="left" vertical="center"/>
    </xf>
    <xf numFmtId="9" fontId="3" fillId="2" borderId="1" xfId="2" applyFont="1" applyFill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10" fontId="3" fillId="0" borderId="44" xfId="2" applyNumberFormat="1" applyFont="1" applyFill="1" applyBorder="1" applyAlignment="1">
      <alignment horizontal="right" vertical="center"/>
    </xf>
    <xf numFmtId="10" fontId="3" fillId="0" borderId="44" xfId="2" applyNumberFormat="1" applyFont="1" applyFill="1" applyBorder="1" applyAlignment="1">
      <alignment horizontal="center" vertical="center"/>
    </xf>
    <xf numFmtId="10" fontId="3" fillId="0" borderId="6" xfId="2" applyNumberFormat="1" applyFont="1" applyFill="1" applyBorder="1" applyAlignment="1">
      <alignment horizontal="right" vertical="center"/>
    </xf>
    <xf numFmtId="10" fontId="3" fillId="0" borderId="6" xfId="2" applyNumberFormat="1" applyFont="1" applyFill="1" applyBorder="1" applyAlignment="1">
      <alignment horizontal="center" vertical="center"/>
    </xf>
    <xf numFmtId="10" fontId="3" fillId="0" borderId="45" xfId="2" applyNumberFormat="1" applyFont="1" applyFill="1" applyBorder="1" applyAlignment="1">
      <alignment horizontal="right" vertical="center"/>
    </xf>
    <xf numFmtId="10" fontId="3" fillId="0" borderId="45" xfId="2" applyNumberFormat="1" applyFont="1" applyFill="1" applyBorder="1" applyAlignment="1">
      <alignment horizontal="center" vertical="center"/>
    </xf>
    <xf numFmtId="43" fontId="4" fillId="0" borderId="42" xfId="1" applyFont="1" applyFill="1" applyBorder="1" applyAlignment="1">
      <alignment horizontal="center" vertical="center" wrapText="1"/>
    </xf>
    <xf numFmtId="43" fontId="4" fillId="0" borderId="0" xfId="1" applyFont="1" applyAlignment="1">
      <alignment horizontal="center"/>
    </xf>
    <xf numFmtId="43" fontId="2" fillId="0" borderId="4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20" xfId="1" applyFont="1" applyBorder="1" applyAlignment="1">
      <alignment horizontal="center" vertical="center"/>
    </xf>
    <xf numFmtId="43" fontId="2" fillId="0" borderId="8" xfId="1" applyFont="1" applyBorder="1" applyAlignment="1">
      <alignment horizontal="center"/>
    </xf>
    <xf numFmtId="43" fontId="3" fillId="0" borderId="1" xfId="1" applyFont="1" applyFill="1" applyBorder="1" applyAlignment="1">
      <alignment horizontal="center" vertical="center" wrapText="1"/>
    </xf>
    <xf numFmtId="43" fontId="3" fillId="0" borderId="45" xfId="1" applyFont="1" applyFill="1" applyBorder="1" applyAlignment="1">
      <alignment horizontal="center" vertical="center" wrapText="1"/>
    </xf>
    <xf numFmtId="43" fontId="3" fillId="0" borderId="44" xfId="1" applyFont="1" applyFill="1" applyBorder="1" applyAlignment="1">
      <alignment horizontal="center" vertical="center" wrapText="1"/>
    </xf>
    <xf numFmtId="44" fontId="3" fillId="0" borderId="1" xfId="3" applyFont="1" applyFill="1" applyBorder="1" applyAlignment="1">
      <alignment horizontal="right" vertical="center"/>
    </xf>
    <xf numFmtId="44" fontId="3" fillId="0" borderId="45" xfId="3" applyFont="1" applyFill="1" applyBorder="1" applyAlignment="1">
      <alignment horizontal="right" vertical="center"/>
    </xf>
    <xf numFmtId="44" fontId="3" fillId="0" borderId="6" xfId="3" applyFont="1" applyFill="1" applyBorder="1" applyAlignment="1">
      <alignment horizontal="right" vertical="center"/>
    </xf>
    <xf numFmtId="44" fontId="3" fillId="0" borderId="44" xfId="3" applyFont="1" applyFill="1" applyBorder="1" applyAlignment="1">
      <alignment horizontal="right" vertical="center"/>
    </xf>
    <xf numFmtId="44" fontId="3" fillId="0" borderId="1" xfId="3" applyFont="1" applyFill="1" applyBorder="1" applyAlignment="1">
      <alignment horizontal="center" vertical="center"/>
    </xf>
    <xf numFmtId="44" fontId="3" fillId="2" borderId="1" xfId="3" applyFont="1" applyFill="1" applyBorder="1" applyAlignment="1">
      <alignment horizontal="center" vertical="center"/>
    </xf>
    <xf numFmtId="44" fontId="3" fillId="2" borderId="1" xfId="3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/>
    </xf>
    <xf numFmtId="44" fontId="3" fillId="0" borderId="0" xfId="0" applyNumberFormat="1" applyFont="1"/>
    <xf numFmtId="10" fontId="3" fillId="0" borderId="49" xfId="2" applyNumberFormat="1" applyFont="1" applyFill="1" applyBorder="1" applyAlignment="1">
      <alignment horizontal="center" vertical="center"/>
    </xf>
    <xf numFmtId="10" fontId="3" fillId="2" borderId="49" xfId="2" applyNumberFormat="1" applyFont="1" applyFill="1" applyBorder="1" applyAlignment="1">
      <alignment horizontal="center" vertical="center"/>
    </xf>
    <xf numFmtId="0" fontId="3" fillId="0" borderId="46" xfId="2" applyNumberFormat="1" applyFont="1" applyFill="1" applyBorder="1" applyAlignment="1">
      <alignment horizontal="center" vertical="center" wrapText="1"/>
    </xf>
    <xf numFmtId="44" fontId="3" fillId="0" borderId="1" xfId="3" applyFont="1" applyFill="1" applyBorder="1" applyAlignment="1">
      <alignment horizontal="right" vertical="center" wrapText="1"/>
    </xf>
    <xf numFmtId="44" fontId="3" fillId="0" borderId="6" xfId="3" applyFont="1" applyFill="1" applyBorder="1" applyAlignment="1">
      <alignment horizontal="right" vertical="center" wrapText="1"/>
    </xf>
    <xf numFmtId="44" fontId="3" fillId="0" borderId="16" xfId="3" applyFont="1" applyFill="1" applyBorder="1" applyAlignment="1">
      <alignment horizontal="right" vertical="center" wrapText="1"/>
    </xf>
    <xf numFmtId="44" fontId="4" fillId="0" borderId="6" xfId="3" applyFont="1" applyFill="1" applyBorder="1" applyAlignment="1">
      <alignment horizontal="right" vertical="center"/>
    </xf>
    <xf numFmtId="43" fontId="6" fillId="0" borderId="2" xfId="1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0" fontId="2" fillId="0" borderId="23" xfId="0" applyNumberFormat="1" applyFont="1" applyBorder="1" applyAlignment="1">
      <alignment vertical="center"/>
    </xf>
    <xf numFmtId="1" fontId="4" fillId="2" borderId="48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3" fontId="3" fillId="2" borderId="6" xfId="1" applyFont="1" applyFill="1" applyBorder="1" applyAlignment="1">
      <alignment horizontal="center" vertical="center" wrapText="1"/>
    </xf>
    <xf numFmtId="44" fontId="3" fillId="2" borderId="1" xfId="3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37" fontId="3" fillId="2" borderId="2" xfId="0" applyNumberFormat="1" applyFont="1" applyFill="1" applyBorder="1" applyAlignment="1">
      <alignment vertical="center"/>
    </xf>
    <xf numFmtId="10" fontId="3" fillId="2" borderId="2" xfId="0" applyNumberFormat="1" applyFont="1" applyFill="1" applyBorder="1" applyAlignment="1">
      <alignment vertical="center"/>
    </xf>
    <xf numFmtId="0" fontId="4" fillId="2" borderId="0" xfId="0" applyFont="1" applyFill="1"/>
    <xf numFmtId="43" fontId="4" fillId="2" borderId="6" xfId="1" applyFont="1" applyFill="1" applyBorder="1" applyAlignment="1">
      <alignment horizontal="center" vertical="center" wrapText="1"/>
    </xf>
    <xf numFmtId="10" fontId="3" fillId="2" borderId="4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9" fontId="3" fillId="2" borderId="2" xfId="0" applyNumberFormat="1" applyFont="1" applyFill="1" applyBorder="1" applyAlignment="1">
      <alignment horizontal="center"/>
    </xf>
    <xf numFmtId="10" fontId="3" fillId="2" borderId="2" xfId="0" applyNumberFormat="1" applyFont="1" applyFill="1" applyBorder="1"/>
    <xf numFmtId="10" fontId="3" fillId="2" borderId="2" xfId="0" applyNumberFormat="1" applyFont="1" applyFill="1" applyBorder="1" applyAlignment="1">
      <alignment horizontal="center"/>
    </xf>
    <xf numFmtId="9" fontId="3" fillId="2" borderId="2" xfId="0" applyNumberFormat="1" applyFont="1" applyFill="1" applyBorder="1" applyAlignment="1">
      <alignment horizontal="center"/>
    </xf>
    <xf numFmtId="39" fontId="3" fillId="2" borderId="2" xfId="0" applyNumberFormat="1" applyFont="1" applyFill="1" applyBorder="1"/>
    <xf numFmtId="0" fontId="4" fillId="2" borderId="2" xfId="0" applyFont="1" applyFill="1" applyBorder="1"/>
    <xf numFmtId="10" fontId="3" fillId="2" borderId="6" xfId="0" applyNumberFormat="1" applyFont="1" applyFill="1" applyBorder="1" applyAlignment="1">
      <alignment wrapText="1"/>
    </xf>
    <xf numFmtId="10" fontId="3" fillId="2" borderId="6" xfId="0" applyNumberFormat="1" applyFont="1" applyFill="1" applyBorder="1" applyAlignment="1">
      <alignment horizontal="center" vertical="center"/>
    </xf>
    <xf numFmtId="10" fontId="3" fillId="2" borderId="0" xfId="0" applyNumberFormat="1" applyFont="1" applyFill="1"/>
    <xf numFmtId="1" fontId="4" fillId="2" borderId="4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wrapText="1"/>
    </xf>
    <xf numFmtId="0" fontId="4" fillId="0" borderId="4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37" fontId="3" fillId="0" borderId="2" xfId="0" applyNumberFormat="1" applyFon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1" fontId="4" fillId="0" borderId="48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44" fontId="3" fillId="0" borderId="2" xfId="0" applyNumberFormat="1" applyFont="1" applyBorder="1" applyAlignment="1">
      <alignment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left" vertical="center" wrapText="1"/>
    </xf>
    <xf numFmtId="1" fontId="4" fillId="0" borderId="4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wrapText="1"/>
    </xf>
    <xf numFmtId="1" fontId="4" fillId="0" borderId="51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left" vertical="center" wrapText="1"/>
    </xf>
    <xf numFmtId="1" fontId="4" fillId="0" borderId="52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left" vertical="center" wrapText="1"/>
    </xf>
    <xf numFmtId="10" fontId="3" fillId="0" borderId="46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vertical="center" wrapText="1"/>
    </xf>
    <xf numFmtId="39" fontId="3" fillId="0" borderId="2" xfId="0" applyNumberFormat="1" applyFont="1" applyBorder="1"/>
    <xf numFmtId="10" fontId="3" fillId="0" borderId="2" xfId="0" applyNumberFormat="1" applyFont="1" applyBorder="1"/>
    <xf numFmtId="164" fontId="3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left" vertical="center"/>
    </xf>
    <xf numFmtId="39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wrapText="1"/>
    </xf>
    <xf numFmtId="164" fontId="3" fillId="0" borderId="45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left"/>
    </xf>
    <xf numFmtId="10" fontId="3" fillId="0" borderId="46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6" xfId="0" applyFont="1" applyBorder="1" applyAlignment="1">
      <alignment wrapText="1"/>
    </xf>
    <xf numFmtId="43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43" fontId="4" fillId="0" borderId="6" xfId="0" applyNumberFormat="1" applyFont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44" fontId="4" fillId="2" borderId="6" xfId="3" applyFont="1" applyFill="1" applyBorder="1" applyAlignment="1">
      <alignment horizontal="right" vertical="center" wrapText="1"/>
    </xf>
    <xf numFmtId="44" fontId="4" fillId="2" borderId="6" xfId="3" applyFont="1" applyFill="1" applyBorder="1" applyAlignment="1">
      <alignment horizontal="center" vertical="center" wrapText="1"/>
    </xf>
    <xf numFmtId="44" fontId="4" fillId="2" borderId="6" xfId="0" applyNumberFormat="1" applyFont="1" applyFill="1" applyBorder="1" applyAlignment="1">
      <alignment horizontal="center" vertical="center" wrapText="1"/>
    </xf>
    <xf numFmtId="10" fontId="4" fillId="2" borderId="6" xfId="2" applyNumberFormat="1" applyFont="1" applyFill="1" applyBorder="1" applyAlignment="1">
      <alignment horizontal="center" vertical="center" wrapText="1"/>
    </xf>
    <xf numFmtId="9" fontId="4" fillId="2" borderId="6" xfId="2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0" fontId="3" fillId="2" borderId="46" xfId="0" applyNumberFormat="1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64" fontId="3" fillId="2" borderId="45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left"/>
    </xf>
    <xf numFmtId="1" fontId="4" fillId="2" borderId="6" xfId="0" applyNumberFormat="1" applyFont="1" applyFill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vertical="center"/>
    </xf>
    <xf numFmtId="0" fontId="4" fillId="2" borderId="54" xfId="0" applyFont="1" applyFill="1" applyBorder="1" applyAlignment="1">
      <alignment vertical="center"/>
    </xf>
    <xf numFmtId="44" fontId="4" fillId="2" borderId="54" xfId="3" applyFont="1" applyFill="1" applyBorder="1" applyAlignment="1">
      <alignment vertical="center"/>
    </xf>
    <xf numFmtId="44" fontId="4" fillId="2" borderId="54" xfId="3" applyFont="1" applyFill="1" applyBorder="1" applyAlignment="1">
      <alignment horizontal="center" vertical="center"/>
    </xf>
    <xf numFmtId="10" fontId="4" fillId="2" borderId="54" xfId="0" applyNumberFormat="1" applyFont="1" applyFill="1" applyBorder="1" applyAlignment="1">
      <alignment horizontal="center" vertical="center"/>
    </xf>
    <xf numFmtId="43" fontId="4" fillId="2" borderId="54" xfId="1" applyFont="1" applyFill="1" applyBorder="1" applyAlignment="1">
      <alignment horizontal="center" vertical="center"/>
    </xf>
    <xf numFmtId="10" fontId="4" fillId="2" borderId="54" xfId="2" applyNumberFormat="1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10" fontId="4" fillId="2" borderId="55" xfId="0" applyNumberFormat="1" applyFont="1" applyFill="1" applyBorder="1" applyAlignment="1">
      <alignment horizontal="center" vertical="center"/>
    </xf>
    <xf numFmtId="4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3" fillId="0" borderId="1" xfId="1" applyFont="1" applyFill="1" applyBorder="1" applyAlignment="1">
      <alignment horizontal="right" vertical="center" wrapText="1"/>
    </xf>
    <xf numFmtId="0" fontId="4" fillId="0" borderId="2" xfId="4" applyFont="1"/>
    <xf numFmtId="43" fontId="4" fillId="0" borderId="2" xfId="5" applyFont="1" applyAlignment="1"/>
    <xf numFmtId="9" fontId="4" fillId="0" borderId="2" xfId="6" applyFont="1" applyAlignment="1"/>
    <xf numFmtId="10" fontId="4" fillId="0" borderId="2" xfId="6" applyNumberFormat="1" applyFont="1" applyAlignment="1"/>
    <xf numFmtId="0" fontId="4" fillId="0" borderId="2" xfId="4" applyFont="1" applyAlignment="1">
      <alignment horizontal="center" vertical="center"/>
    </xf>
    <xf numFmtId="43" fontId="4" fillId="0" borderId="2" xfId="5" applyFont="1" applyAlignment="1">
      <alignment horizontal="center"/>
    </xf>
    <xf numFmtId="10" fontId="4" fillId="0" borderId="2" xfId="4" applyNumberFormat="1" applyFont="1"/>
    <xf numFmtId="43" fontId="4" fillId="0" borderId="2" xfId="5" applyFont="1" applyAlignment="1">
      <alignment horizontal="right" vertical="center"/>
    </xf>
    <xf numFmtId="43" fontId="4" fillId="0" borderId="2" xfId="5" applyFont="1" applyAlignment="1">
      <alignment vertical="center"/>
    </xf>
    <xf numFmtId="0" fontId="4" fillId="0" borderId="2" xfId="4" applyFont="1" applyAlignment="1">
      <alignment wrapText="1"/>
    </xf>
    <xf numFmtId="43" fontId="6" fillId="0" borderId="2" xfId="5" applyFont="1" applyBorder="1" applyAlignment="1">
      <alignment horizontal="left" wrapText="1"/>
    </xf>
    <xf numFmtId="0" fontId="4" fillId="2" borderId="2" xfId="4" applyFont="1" applyFill="1" applyAlignment="1">
      <alignment horizontal="center" vertical="center"/>
    </xf>
    <xf numFmtId="43" fontId="4" fillId="2" borderId="2" xfId="4" applyNumberFormat="1" applyFont="1" applyFill="1" applyAlignment="1">
      <alignment horizontal="center" vertical="center"/>
    </xf>
    <xf numFmtId="10" fontId="4" fillId="2" borderId="55" xfId="4" applyNumberFormat="1" applyFont="1" applyFill="1" applyBorder="1" applyAlignment="1">
      <alignment horizontal="center" vertical="center"/>
    </xf>
    <xf numFmtId="44" fontId="4" fillId="2" borderId="54" xfId="7" applyFont="1" applyFill="1" applyBorder="1" applyAlignment="1">
      <alignment horizontal="center" vertical="center"/>
    </xf>
    <xf numFmtId="43" fontId="4" fillId="2" borderId="54" xfId="5" applyFont="1" applyFill="1" applyBorder="1" applyAlignment="1">
      <alignment horizontal="center" vertical="center"/>
    </xf>
    <xf numFmtId="10" fontId="4" fillId="2" borderId="54" xfId="6" applyNumberFormat="1" applyFont="1" applyFill="1" applyBorder="1" applyAlignment="1">
      <alignment horizontal="center" vertical="center"/>
    </xf>
    <xf numFmtId="0" fontId="4" fillId="2" borderId="54" xfId="4" applyFont="1" applyFill="1" applyBorder="1" applyAlignment="1">
      <alignment horizontal="center" vertical="center"/>
    </xf>
    <xf numFmtId="10" fontId="4" fillId="2" borderId="54" xfId="4" applyNumberFormat="1" applyFont="1" applyFill="1" applyBorder="1" applyAlignment="1">
      <alignment horizontal="center" vertical="center"/>
    </xf>
    <xf numFmtId="44" fontId="4" fillId="2" borderId="54" xfId="7" applyFont="1" applyFill="1" applyBorder="1" applyAlignment="1">
      <alignment vertical="center"/>
    </xf>
    <xf numFmtId="0" fontId="4" fillId="2" borderId="54" xfId="4" applyFont="1" applyFill="1" applyBorder="1" applyAlignment="1">
      <alignment vertical="center"/>
    </xf>
    <xf numFmtId="0" fontId="4" fillId="2" borderId="53" xfId="4" applyFont="1" applyFill="1" applyBorder="1" applyAlignment="1">
      <alignment vertical="center"/>
    </xf>
    <xf numFmtId="10" fontId="3" fillId="0" borderId="49" xfId="6" applyNumberFormat="1" applyFont="1" applyFill="1" applyBorder="1" applyAlignment="1">
      <alignment horizontal="center" vertical="center"/>
    </xf>
    <xf numFmtId="44" fontId="3" fillId="0" borderId="1" xfId="7" applyFont="1" applyFill="1" applyBorder="1" applyAlignment="1">
      <alignment horizontal="center" vertical="center"/>
    </xf>
    <xf numFmtId="43" fontId="3" fillId="0" borderId="1" xfId="5" applyFont="1" applyFill="1" applyBorder="1" applyAlignment="1">
      <alignment horizontal="center" vertical="center"/>
    </xf>
    <xf numFmtId="9" fontId="3" fillId="0" borderId="1" xfId="6" applyFont="1" applyFill="1" applyBorder="1" applyAlignment="1">
      <alignment horizontal="center" vertical="center"/>
    </xf>
    <xf numFmtId="164" fontId="3" fillId="0" borderId="1" xfId="4" applyNumberFormat="1" applyFont="1" applyBorder="1" applyAlignment="1">
      <alignment horizontal="right" vertical="center"/>
    </xf>
    <xf numFmtId="10" fontId="3" fillId="0" borderId="1" xfId="6" applyNumberFormat="1" applyFont="1" applyFill="1" applyBorder="1" applyAlignment="1">
      <alignment horizontal="right" vertical="center"/>
    </xf>
    <xf numFmtId="44" fontId="3" fillId="0" borderId="1" xfId="7" applyFont="1" applyFill="1" applyBorder="1" applyAlignment="1">
      <alignment horizontal="right" vertical="center"/>
    </xf>
    <xf numFmtId="43" fontId="4" fillId="0" borderId="6" xfId="4" applyNumberFormat="1" applyFont="1" applyBorder="1" applyAlignment="1">
      <alignment horizontal="center" vertical="center"/>
    </xf>
    <xf numFmtId="10" fontId="3" fillId="0" borderId="1" xfId="6" applyNumberFormat="1" applyFont="1" applyFill="1" applyBorder="1" applyAlignment="1">
      <alignment horizontal="center" vertical="center"/>
    </xf>
    <xf numFmtId="43" fontId="3" fillId="0" borderId="1" xfId="5" applyFont="1" applyFill="1" applyBorder="1" applyAlignment="1">
      <alignment horizontal="center" vertical="center" wrapText="1"/>
    </xf>
    <xf numFmtId="44" fontId="3" fillId="0" borderId="1" xfId="7" applyFont="1" applyFill="1" applyBorder="1" applyAlignment="1">
      <alignment horizontal="right" vertical="center" wrapText="1"/>
    </xf>
    <xf numFmtId="43" fontId="4" fillId="0" borderId="6" xfId="5" applyFont="1" applyFill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/>
    </xf>
    <xf numFmtId="0" fontId="4" fillId="0" borderId="6" xfId="4" applyFont="1" applyBorder="1" applyAlignment="1">
      <alignment wrapText="1"/>
    </xf>
    <xf numFmtId="1" fontId="4" fillId="0" borderId="6" xfId="4" applyNumberFormat="1" applyFont="1" applyBorder="1" applyAlignment="1">
      <alignment horizontal="center" vertical="center"/>
    </xf>
    <xf numFmtId="1" fontId="4" fillId="0" borderId="46" xfId="4" applyNumberFormat="1" applyFont="1" applyBorder="1" applyAlignment="1">
      <alignment horizontal="center" vertical="center"/>
    </xf>
    <xf numFmtId="43" fontId="3" fillId="0" borderId="6" xfId="5" applyFont="1" applyFill="1" applyBorder="1" applyAlignment="1">
      <alignment horizontal="center" vertical="center" wrapText="1"/>
    </xf>
    <xf numFmtId="0" fontId="4" fillId="2" borderId="2" xfId="4" applyFont="1" applyFill="1"/>
    <xf numFmtId="10" fontId="3" fillId="2" borderId="49" xfId="6" applyNumberFormat="1" applyFont="1" applyFill="1" applyBorder="1" applyAlignment="1">
      <alignment horizontal="center" vertical="center"/>
    </xf>
    <xf numFmtId="44" fontId="3" fillId="2" borderId="1" xfId="7" applyFont="1" applyFill="1" applyBorder="1" applyAlignment="1">
      <alignment horizontal="center" vertical="center"/>
    </xf>
    <xf numFmtId="43" fontId="3" fillId="2" borderId="1" xfId="5" applyFont="1" applyFill="1" applyBorder="1" applyAlignment="1">
      <alignment horizontal="center" vertical="center"/>
    </xf>
    <xf numFmtId="9" fontId="3" fillId="2" borderId="1" xfId="6" applyFont="1" applyFill="1" applyBorder="1" applyAlignment="1">
      <alignment horizontal="center" vertical="center"/>
    </xf>
    <xf numFmtId="164" fontId="3" fillId="2" borderId="1" xfId="4" applyNumberFormat="1" applyFont="1" applyFill="1" applyBorder="1" applyAlignment="1">
      <alignment horizontal="right" vertical="center"/>
    </xf>
    <xf numFmtId="10" fontId="3" fillId="2" borderId="1" xfId="6" applyNumberFormat="1" applyFont="1" applyFill="1" applyBorder="1" applyAlignment="1">
      <alignment horizontal="right" vertical="center"/>
    </xf>
    <xf numFmtId="44" fontId="3" fillId="2" borderId="1" xfId="7" applyFont="1" applyFill="1" applyBorder="1" applyAlignment="1">
      <alignment horizontal="right" vertical="center"/>
    </xf>
    <xf numFmtId="0" fontId="4" fillId="2" borderId="6" xfId="4" applyFont="1" applyFill="1" applyBorder="1" applyAlignment="1">
      <alignment horizontal="center" vertical="center"/>
    </xf>
    <xf numFmtId="10" fontId="3" fillId="2" borderId="1" xfId="6" applyNumberFormat="1" applyFont="1" applyFill="1" applyBorder="1" applyAlignment="1">
      <alignment horizontal="center" vertical="center"/>
    </xf>
    <xf numFmtId="43" fontId="3" fillId="2" borderId="1" xfId="5" applyFont="1" applyFill="1" applyBorder="1" applyAlignment="1">
      <alignment horizontal="center" vertical="center" wrapText="1"/>
    </xf>
    <xf numFmtId="44" fontId="3" fillId="2" borderId="1" xfId="7" applyFont="1" applyFill="1" applyBorder="1" applyAlignment="1">
      <alignment horizontal="right" vertical="center" wrapText="1"/>
    </xf>
    <xf numFmtId="43" fontId="3" fillId="2" borderId="6" xfId="5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wrapText="1"/>
    </xf>
    <xf numFmtId="1" fontId="4" fillId="2" borderId="6" xfId="4" applyNumberFormat="1" applyFont="1" applyFill="1" applyBorder="1" applyAlignment="1">
      <alignment horizontal="center" vertical="center"/>
    </xf>
    <xf numFmtId="1" fontId="4" fillId="2" borderId="46" xfId="4" applyNumberFormat="1" applyFont="1" applyFill="1" applyBorder="1" applyAlignment="1">
      <alignment horizontal="center" vertical="center"/>
    </xf>
    <xf numFmtId="43" fontId="3" fillId="0" borderId="6" xfId="4" applyNumberFormat="1" applyFont="1" applyBorder="1" applyAlignment="1">
      <alignment horizontal="center" vertical="center"/>
    </xf>
    <xf numFmtId="43" fontId="3" fillId="2" borderId="6" xfId="4" applyNumberFormat="1" applyFont="1" applyFill="1" applyBorder="1" applyAlignment="1">
      <alignment horizontal="center" vertical="center"/>
    </xf>
    <xf numFmtId="43" fontId="4" fillId="2" borderId="6" xfId="5" applyFont="1" applyFill="1" applyBorder="1" applyAlignment="1">
      <alignment horizontal="center" vertical="center" wrapText="1"/>
    </xf>
    <xf numFmtId="44" fontId="3" fillId="0" borderId="6" xfId="7" applyFont="1" applyFill="1" applyBorder="1" applyAlignment="1">
      <alignment horizontal="right" vertical="center"/>
    </xf>
    <xf numFmtId="10" fontId="3" fillId="0" borderId="2" xfId="4" applyNumberFormat="1" applyFont="1"/>
    <xf numFmtId="0" fontId="3" fillId="0" borderId="6" xfId="4" applyFont="1" applyBorder="1" applyAlignment="1">
      <alignment horizontal="center" vertical="center"/>
    </xf>
    <xf numFmtId="10" fontId="3" fillId="0" borderId="6" xfId="4" applyNumberFormat="1" applyFont="1" applyBorder="1" applyAlignment="1">
      <alignment wrapText="1"/>
    </xf>
    <xf numFmtId="10" fontId="3" fillId="0" borderId="6" xfId="4" applyNumberFormat="1" applyFont="1" applyBorder="1" applyAlignment="1">
      <alignment horizontal="center" vertical="center"/>
    </xf>
    <xf numFmtId="10" fontId="3" fillId="0" borderId="46" xfId="4" applyNumberFormat="1" applyFont="1" applyBorder="1" applyAlignment="1">
      <alignment horizontal="center" vertical="center"/>
    </xf>
    <xf numFmtId="164" fontId="3" fillId="0" borderId="1" xfId="4" applyNumberFormat="1" applyFont="1" applyBorder="1" applyAlignment="1">
      <alignment horizontal="center" vertical="center"/>
    </xf>
    <xf numFmtId="10" fontId="3" fillId="2" borderId="2" xfId="4" applyNumberFormat="1" applyFont="1" applyFill="1"/>
    <xf numFmtId="164" fontId="3" fillId="2" borderId="1" xfId="4" applyNumberFormat="1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10" fontId="3" fillId="2" borderId="6" xfId="4" applyNumberFormat="1" applyFont="1" applyFill="1" applyBorder="1" applyAlignment="1">
      <alignment wrapText="1"/>
    </xf>
    <xf numFmtId="10" fontId="3" fillId="2" borderId="6" xfId="4" applyNumberFormat="1" applyFont="1" applyFill="1" applyBorder="1" applyAlignment="1">
      <alignment horizontal="center" vertical="center"/>
    </xf>
    <xf numFmtId="10" fontId="3" fillId="2" borderId="46" xfId="4" applyNumberFormat="1" applyFont="1" applyFill="1" applyBorder="1" applyAlignment="1">
      <alignment horizontal="center" vertical="center"/>
    </xf>
    <xf numFmtId="164" fontId="3" fillId="0" borderId="45" xfId="4" applyNumberFormat="1" applyFont="1" applyBorder="1" applyAlignment="1">
      <alignment horizontal="center" vertical="center"/>
    </xf>
    <xf numFmtId="164" fontId="3" fillId="2" borderId="45" xfId="4" applyNumberFormat="1" applyFont="1" applyFill="1" applyBorder="1" applyAlignment="1">
      <alignment horizontal="center" vertical="center"/>
    </xf>
    <xf numFmtId="0" fontId="3" fillId="0" borderId="6" xfId="4" applyFont="1" applyBorder="1" applyAlignment="1">
      <alignment wrapText="1"/>
    </xf>
    <xf numFmtId="10" fontId="3" fillId="0" borderId="2" xfId="4" applyNumberFormat="1" applyFont="1" applyAlignment="1">
      <alignment horizontal="center"/>
    </xf>
    <xf numFmtId="39" fontId="3" fillId="0" borderId="2" xfId="4" applyNumberFormat="1" applyFont="1"/>
    <xf numFmtId="39" fontId="3" fillId="0" borderId="2" xfId="4" applyNumberFormat="1" applyFont="1" applyAlignment="1">
      <alignment horizontal="center"/>
    </xf>
    <xf numFmtId="0" fontId="3" fillId="0" borderId="6" xfId="4" applyFont="1" applyBorder="1"/>
    <xf numFmtId="10" fontId="3" fillId="0" borderId="6" xfId="4" applyNumberFormat="1" applyFont="1" applyBorder="1" applyAlignment="1">
      <alignment horizontal="center" vertical="center" wrapText="1"/>
    </xf>
    <xf numFmtId="10" fontId="3" fillId="0" borderId="46" xfId="4" applyNumberFormat="1" applyFont="1" applyBorder="1" applyAlignment="1">
      <alignment horizontal="center" vertical="center" wrapText="1"/>
    </xf>
    <xf numFmtId="10" fontId="3" fillId="2" borderId="2" xfId="4" applyNumberFormat="1" applyFont="1" applyFill="1" applyAlignment="1">
      <alignment horizontal="center"/>
    </xf>
    <xf numFmtId="39" fontId="3" fillId="2" borderId="2" xfId="4" applyNumberFormat="1" applyFont="1" applyFill="1"/>
    <xf numFmtId="39" fontId="3" fillId="2" borderId="2" xfId="4" applyNumberFormat="1" applyFont="1" applyFill="1" applyAlignment="1">
      <alignment horizontal="center"/>
    </xf>
    <xf numFmtId="9" fontId="3" fillId="2" borderId="2" xfId="4" applyNumberFormat="1" applyFont="1" applyFill="1" applyAlignment="1">
      <alignment horizontal="center"/>
    </xf>
    <xf numFmtId="4" fontId="3" fillId="2" borderId="2" xfId="4" applyNumberFormat="1" applyFont="1" applyFill="1" applyAlignment="1">
      <alignment horizontal="left"/>
    </xf>
    <xf numFmtId="10" fontId="3" fillId="2" borderId="6" xfId="4" applyNumberFormat="1" applyFont="1" applyFill="1" applyBorder="1" applyAlignment="1">
      <alignment horizontal="center" vertical="center" wrapText="1"/>
    </xf>
    <xf numFmtId="10" fontId="3" fillId="2" borderId="46" xfId="4" applyNumberFormat="1" applyFont="1" applyFill="1" applyBorder="1" applyAlignment="1">
      <alignment horizontal="center" vertical="center" wrapText="1"/>
    </xf>
    <xf numFmtId="9" fontId="3" fillId="0" borderId="2" xfId="4" applyNumberFormat="1" applyFont="1" applyAlignment="1">
      <alignment horizontal="center"/>
    </xf>
    <xf numFmtId="4" fontId="3" fillId="0" borderId="2" xfId="4" applyNumberFormat="1" applyFont="1" applyAlignment="1">
      <alignment horizontal="left"/>
    </xf>
    <xf numFmtId="9" fontId="3" fillId="0" borderId="45" xfId="6" applyFont="1" applyFill="1" applyBorder="1" applyAlignment="1">
      <alignment horizontal="center" vertical="center"/>
    </xf>
    <xf numFmtId="44" fontId="3" fillId="0" borderId="45" xfId="7" applyFont="1" applyFill="1" applyBorder="1" applyAlignment="1">
      <alignment horizontal="center" vertical="center"/>
    </xf>
    <xf numFmtId="164" fontId="3" fillId="0" borderId="45" xfId="4" applyNumberFormat="1" applyFont="1" applyBorder="1" applyAlignment="1">
      <alignment horizontal="right" vertical="center"/>
    </xf>
    <xf numFmtId="10" fontId="3" fillId="0" borderId="45" xfId="6" applyNumberFormat="1" applyFont="1" applyFill="1" applyBorder="1" applyAlignment="1">
      <alignment horizontal="right" vertical="center"/>
    </xf>
    <xf numFmtId="44" fontId="3" fillId="0" borderId="45" xfId="7" applyFont="1" applyFill="1" applyBorder="1" applyAlignment="1">
      <alignment horizontal="right" vertical="center"/>
    </xf>
    <xf numFmtId="10" fontId="3" fillId="0" borderId="45" xfId="6" applyNumberFormat="1" applyFont="1" applyFill="1" applyBorder="1" applyAlignment="1">
      <alignment horizontal="center" vertical="center"/>
    </xf>
    <xf numFmtId="43" fontId="3" fillId="0" borderId="45" xfId="5" applyFont="1" applyFill="1" applyBorder="1" applyAlignment="1">
      <alignment horizontal="center" vertical="center" wrapText="1"/>
    </xf>
    <xf numFmtId="0" fontId="3" fillId="0" borderId="6" xfId="6" applyNumberFormat="1" applyFont="1" applyFill="1" applyBorder="1" applyAlignment="1">
      <alignment horizontal="center" vertical="center" wrapText="1"/>
    </xf>
    <xf numFmtId="0" fontId="3" fillId="0" borderId="46" xfId="6" applyNumberFormat="1" applyFont="1" applyFill="1" applyBorder="1" applyAlignment="1">
      <alignment horizontal="center" vertical="center" wrapText="1"/>
    </xf>
    <xf numFmtId="4" fontId="3" fillId="0" borderId="2" xfId="4" applyNumberFormat="1" applyFont="1" applyAlignment="1">
      <alignment horizontal="left" vertical="center"/>
    </xf>
    <xf numFmtId="44" fontId="4" fillId="0" borderId="6" xfId="7" applyFont="1" applyFill="1" applyBorder="1" applyAlignment="1">
      <alignment horizontal="right" vertical="center"/>
    </xf>
    <xf numFmtId="164" fontId="3" fillId="0" borderId="6" xfId="4" applyNumberFormat="1" applyFont="1" applyBorder="1" applyAlignment="1">
      <alignment vertical="center" wrapText="1"/>
    </xf>
    <xf numFmtId="10" fontId="3" fillId="0" borderId="6" xfId="4" applyNumberFormat="1" applyFont="1" applyBorder="1" applyAlignment="1">
      <alignment vertical="center" wrapText="1"/>
    </xf>
    <xf numFmtId="10" fontId="3" fillId="0" borderId="2" xfId="4" applyNumberFormat="1" applyFont="1" applyAlignment="1">
      <alignment vertical="center"/>
    </xf>
    <xf numFmtId="37" fontId="3" fillId="0" borderId="2" xfId="4" applyNumberFormat="1" applyFont="1" applyAlignment="1">
      <alignment vertical="center"/>
    </xf>
    <xf numFmtId="44" fontId="3" fillId="0" borderId="6" xfId="7" applyFont="1" applyFill="1" applyBorder="1" applyAlignment="1">
      <alignment horizontal="right" vertical="center" wrapText="1"/>
    </xf>
    <xf numFmtId="0" fontId="3" fillId="0" borderId="6" xfId="4" applyFont="1" applyBorder="1" applyAlignment="1">
      <alignment horizontal="center" vertical="center" wrapText="1"/>
    </xf>
    <xf numFmtId="49" fontId="3" fillId="0" borderId="6" xfId="4" applyNumberFormat="1" applyFont="1" applyBorder="1" applyAlignment="1">
      <alignment horizontal="left" vertical="center" wrapText="1"/>
    </xf>
    <xf numFmtId="44" fontId="3" fillId="0" borderId="16" xfId="7" applyFont="1" applyFill="1" applyBorder="1" applyAlignment="1">
      <alignment horizontal="right" vertical="center" wrapText="1"/>
    </xf>
    <xf numFmtId="0" fontId="3" fillId="0" borderId="16" xfId="4" applyFont="1" applyBorder="1" applyAlignment="1">
      <alignment horizontal="center" vertical="center" wrapText="1"/>
    </xf>
    <xf numFmtId="49" fontId="3" fillId="0" borderId="16" xfId="4" applyNumberFormat="1" applyFont="1" applyBorder="1" applyAlignment="1">
      <alignment horizontal="left" vertical="center" wrapText="1"/>
    </xf>
    <xf numFmtId="1" fontId="4" fillId="0" borderId="16" xfId="4" applyNumberFormat="1" applyFont="1" applyBorder="1" applyAlignment="1">
      <alignment horizontal="center" vertical="center"/>
    </xf>
    <xf numFmtId="1" fontId="4" fillId="0" borderId="52" xfId="4" applyNumberFormat="1" applyFont="1" applyBorder="1" applyAlignment="1">
      <alignment horizontal="center" vertical="center"/>
    </xf>
    <xf numFmtId="10" fontId="3" fillId="2" borderId="2" xfId="4" applyNumberFormat="1" applyFont="1" applyFill="1" applyAlignment="1">
      <alignment vertical="center"/>
    </xf>
    <xf numFmtId="37" fontId="3" fillId="2" borderId="2" xfId="4" applyNumberFormat="1" applyFont="1" applyFill="1" applyAlignment="1">
      <alignment vertical="center"/>
    </xf>
    <xf numFmtId="0" fontId="3" fillId="2" borderId="1" xfId="4" applyFont="1" applyFill="1" applyBorder="1" applyAlignment="1">
      <alignment horizontal="center" vertical="center" wrapText="1"/>
    </xf>
    <xf numFmtId="49" fontId="3" fillId="2" borderId="1" xfId="4" applyNumberFormat="1" applyFont="1" applyFill="1" applyBorder="1" applyAlignment="1">
      <alignment horizontal="left" vertical="center" wrapText="1"/>
    </xf>
    <xf numFmtId="1" fontId="4" fillId="2" borderId="1" xfId="4" applyNumberFormat="1" applyFont="1" applyFill="1" applyBorder="1" applyAlignment="1">
      <alignment horizontal="center" vertical="center"/>
    </xf>
    <xf numFmtId="1" fontId="4" fillId="2" borderId="48" xfId="4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left" vertical="center" wrapText="1"/>
    </xf>
    <xf numFmtId="1" fontId="4" fillId="0" borderId="1" xfId="4" applyNumberFormat="1" applyFont="1" applyBorder="1" applyAlignment="1">
      <alignment horizontal="center" vertical="center"/>
    </xf>
    <xf numFmtId="1" fontId="4" fillId="0" borderId="48" xfId="4" applyNumberFormat="1" applyFont="1" applyBorder="1" applyAlignment="1">
      <alignment horizontal="center" vertical="center"/>
    </xf>
    <xf numFmtId="9" fontId="3" fillId="0" borderId="44" xfId="6" applyFont="1" applyFill="1" applyBorder="1" applyAlignment="1">
      <alignment horizontal="center" vertical="center"/>
    </xf>
    <xf numFmtId="44" fontId="3" fillId="0" borderId="44" xfId="7" applyFont="1" applyFill="1" applyBorder="1" applyAlignment="1">
      <alignment horizontal="center" vertical="center"/>
    </xf>
    <xf numFmtId="164" fontId="3" fillId="0" borderId="44" xfId="4" applyNumberFormat="1" applyFont="1" applyBorder="1" applyAlignment="1">
      <alignment horizontal="right" vertical="center"/>
    </xf>
    <xf numFmtId="10" fontId="3" fillId="0" borderId="44" xfId="6" applyNumberFormat="1" applyFont="1" applyFill="1" applyBorder="1" applyAlignment="1">
      <alignment horizontal="right" vertical="center"/>
    </xf>
    <xf numFmtId="44" fontId="3" fillId="0" borderId="44" xfId="7" applyFont="1" applyFill="1" applyBorder="1" applyAlignment="1">
      <alignment horizontal="right" vertical="center"/>
    </xf>
    <xf numFmtId="10" fontId="3" fillId="0" borderId="44" xfId="6" applyNumberFormat="1" applyFont="1" applyFill="1" applyBorder="1" applyAlignment="1">
      <alignment horizontal="center" vertical="center"/>
    </xf>
    <xf numFmtId="43" fontId="3" fillId="0" borderId="44" xfId="5" applyFont="1" applyFill="1" applyBorder="1" applyAlignment="1">
      <alignment horizontal="center" vertical="center" wrapText="1"/>
    </xf>
    <xf numFmtId="43" fontId="4" fillId="0" borderId="42" xfId="5" applyFont="1" applyFill="1" applyBorder="1" applyAlignment="1">
      <alignment horizontal="center" vertical="center" wrapText="1"/>
    </xf>
    <xf numFmtId="0" fontId="3" fillId="0" borderId="44" xfId="4" applyFont="1" applyBorder="1" applyAlignment="1">
      <alignment horizontal="center" vertical="center" wrapText="1"/>
    </xf>
    <xf numFmtId="49" fontId="3" fillId="0" borderId="44" xfId="4" applyNumberFormat="1" applyFont="1" applyBorder="1" applyAlignment="1">
      <alignment horizontal="left" vertical="center" wrapText="1"/>
    </xf>
    <xf numFmtId="1" fontId="4" fillId="0" borderId="44" xfId="4" applyNumberFormat="1" applyFont="1" applyBorder="1" applyAlignment="1">
      <alignment horizontal="center" vertical="center"/>
    </xf>
    <xf numFmtId="1" fontId="4" fillId="0" borderId="51" xfId="4" applyNumberFormat="1" applyFont="1" applyBorder="1" applyAlignment="1">
      <alignment horizontal="center" vertical="center"/>
    </xf>
    <xf numFmtId="9" fontId="3" fillId="0" borderId="6" xfId="6" applyFont="1" applyFill="1" applyBorder="1" applyAlignment="1">
      <alignment horizontal="center" vertical="center"/>
    </xf>
    <xf numFmtId="44" fontId="3" fillId="0" borderId="6" xfId="7" applyFont="1" applyFill="1" applyBorder="1" applyAlignment="1">
      <alignment horizontal="center" vertical="center"/>
    </xf>
    <xf numFmtId="164" fontId="3" fillId="0" borderId="6" xfId="4" applyNumberFormat="1" applyFont="1" applyBorder="1" applyAlignment="1">
      <alignment horizontal="right" vertical="center"/>
    </xf>
    <xf numFmtId="10" fontId="3" fillId="0" borderId="6" xfId="6" applyNumberFormat="1" applyFont="1" applyFill="1" applyBorder="1" applyAlignment="1">
      <alignment horizontal="right" vertical="center"/>
    </xf>
    <xf numFmtId="10" fontId="3" fillId="0" borderId="6" xfId="6" applyNumberFormat="1" applyFont="1" applyFill="1" applyBorder="1" applyAlignment="1">
      <alignment horizontal="center" vertical="center"/>
    </xf>
    <xf numFmtId="0" fontId="3" fillId="0" borderId="45" xfId="4" applyFont="1" applyBorder="1" applyAlignment="1">
      <alignment horizontal="center" vertical="center" wrapText="1"/>
    </xf>
    <xf numFmtId="49" fontId="3" fillId="0" borderId="45" xfId="4" applyNumberFormat="1" applyFont="1" applyBorder="1" applyAlignment="1">
      <alignment horizontal="left" vertical="center" wrapText="1"/>
    </xf>
    <xf numFmtId="1" fontId="4" fillId="0" borderId="45" xfId="4" applyNumberFormat="1" applyFont="1" applyBorder="1" applyAlignment="1">
      <alignment horizontal="center" vertical="center"/>
    </xf>
    <xf numFmtId="1" fontId="4" fillId="0" borderId="50" xfId="4" applyNumberFormat="1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left" vertical="center" wrapText="1"/>
    </xf>
    <xf numFmtId="0" fontId="4" fillId="0" borderId="46" xfId="4" applyFont="1" applyBorder="1" applyAlignment="1">
      <alignment horizontal="center" vertical="center" wrapText="1"/>
    </xf>
    <xf numFmtId="44" fontId="3" fillId="0" borderId="2" xfId="4" applyNumberFormat="1" applyFont="1" applyAlignment="1">
      <alignment vertical="center"/>
    </xf>
    <xf numFmtId="0" fontId="3" fillId="0" borderId="6" xfId="5" applyNumberFormat="1" applyFont="1" applyFill="1" applyBorder="1" applyAlignment="1">
      <alignment horizontal="center" vertical="center" wrapText="1"/>
    </xf>
    <xf numFmtId="0" fontId="4" fillId="2" borderId="47" xfId="4" applyFont="1" applyFill="1" applyBorder="1" applyAlignment="1">
      <alignment horizontal="center" vertical="center" wrapText="1"/>
    </xf>
    <xf numFmtId="9" fontId="4" fillId="2" borderId="6" xfId="6" applyFont="1" applyFill="1" applyBorder="1" applyAlignment="1">
      <alignment horizontal="center" vertical="center" wrapText="1"/>
    </xf>
    <xf numFmtId="44" fontId="4" fillId="2" borderId="6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10" fontId="4" fillId="2" borderId="6" xfId="6" applyNumberFormat="1" applyFont="1" applyFill="1" applyBorder="1" applyAlignment="1">
      <alignment horizontal="center" vertical="center" wrapText="1"/>
    </xf>
    <xf numFmtId="44" fontId="4" fillId="2" borderId="6" xfId="7" applyFont="1" applyFill="1" applyBorder="1" applyAlignment="1">
      <alignment horizontal="center" vertical="center" wrapText="1"/>
    </xf>
    <xf numFmtId="44" fontId="4" fillId="2" borderId="6" xfId="7" applyFont="1" applyFill="1" applyBorder="1" applyAlignment="1">
      <alignment horizontal="right" vertical="center" wrapText="1"/>
    </xf>
    <xf numFmtId="0" fontId="4" fillId="2" borderId="6" xfId="4" applyFont="1" applyFill="1" applyBorder="1" applyAlignment="1">
      <alignment horizontal="left" vertical="center" wrapText="1"/>
    </xf>
    <xf numFmtId="0" fontId="4" fillId="2" borderId="46" xfId="4" applyFont="1" applyFill="1" applyBorder="1" applyAlignment="1">
      <alignment horizontal="center" vertical="center" wrapText="1"/>
    </xf>
    <xf numFmtId="10" fontId="2" fillId="0" borderId="34" xfId="4" applyNumberFormat="1" applyFont="1" applyBorder="1" applyAlignment="1">
      <alignment horizontal="center"/>
    </xf>
    <xf numFmtId="43" fontId="2" fillId="0" borderId="33" xfId="5" applyFont="1" applyBorder="1" applyAlignment="1">
      <alignment horizontal="center"/>
    </xf>
    <xf numFmtId="9" fontId="2" fillId="0" borderId="8" xfId="6" applyFont="1" applyBorder="1" applyAlignment="1">
      <alignment horizontal="center"/>
    </xf>
    <xf numFmtId="10" fontId="2" fillId="0" borderId="8" xfId="4" applyNumberFormat="1" applyFont="1" applyBorder="1" applyAlignment="1">
      <alignment horizontal="center"/>
    </xf>
    <xf numFmtId="10" fontId="2" fillId="0" borderId="8" xfId="6" applyNumberFormat="1" applyFont="1" applyBorder="1" applyAlignment="1">
      <alignment horizontal="center"/>
    </xf>
    <xf numFmtId="10" fontId="2" fillId="0" borderId="8" xfId="4" applyNumberFormat="1" applyFont="1" applyBorder="1" applyAlignment="1">
      <alignment horizontal="center" vertical="center"/>
    </xf>
    <xf numFmtId="43" fontId="2" fillId="0" borderId="8" xfId="5" applyFont="1" applyBorder="1" applyAlignment="1">
      <alignment horizontal="center"/>
    </xf>
    <xf numFmtId="43" fontId="2" fillId="0" borderId="8" xfId="5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10" fontId="2" fillId="0" borderId="20" xfId="4" applyNumberFormat="1" applyFont="1" applyBorder="1" applyAlignment="1">
      <alignment horizontal="center" vertical="center"/>
    </xf>
    <xf numFmtId="10" fontId="2" fillId="0" borderId="4" xfId="4" applyNumberFormat="1" applyFont="1" applyBorder="1" applyAlignment="1">
      <alignment horizontal="center" vertical="center"/>
    </xf>
    <xf numFmtId="43" fontId="5" fillId="0" borderId="39" xfId="5" applyFont="1" applyBorder="1" applyAlignment="1">
      <alignment vertical="top"/>
    </xf>
    <xf numFmtId="10" fontId="5" fillId="0" borderId="39" xfId="4" applyNumberFormat="1" applyFont="1" applyBorder="1" applyAlignment="1">
      <alignment vertical="center"/>
    </xf>
    <xf numFmtId="14" fontId="2" fillId="0" borderId="38" xfId="4" applyNumberFormat="1" applyFont="1" applyBorder="1" applyAlignment="1">
      <alignment horizontal="left" vertical="center"/>
    </xf>
    <xf numFmtId="43" fontId="5" fillId="0" borderId="26" xfId="5" applyFont="1" applyBorder="1" applyAlignment="1">
      <alignment vertical="center"/>
    </xf>
    <xf numFmtId="43" fontId="5" fillId="0" borderId="25" xfId="5" applyFont="1" applyBorder="1" applyAlignment="1">
      <alignment vertical="center"/>
    </xf>
    <xf numFmtId="14" fontId="2" fillId="0" borderId="27" xfId="6" applyNumberFormat="1" applyFont="1" applyBorder="1" applyAlignment="1">
      <alignment horizontal="left" vertical="center"/>
    </xf>
    <xf numFmtId="10" fontId="5" fillId="0" borderId="26" xfId="4" applyNumberFormat="1" applyFont="1" applyBorder="1" applyAlignment="1">
      <alignment vertical="center"/>
    </xf>
    <xf numFmtId="10" fontId="5" fillId="0" borderId="25" xfId="4" applyNumberFormat="1" applyFont="1" applyBorder="1" applyAlignment="1">
      <alignment vertical="center"/>
    </xf>
    <xf numFmtId="10" fontId="2" fillId="0" borderId="2" xfId="4" applyNumberFormat="1" applyFont="1" applyAlignment="1">
      <alignment horizontal="center" vertical="center"/>
    </xf>
    <xf numFmtId="44" fontId="3" fillId="0" borderId="2" xfId="4" applyNumberFormat="1" applyFont="1"/>
    <xf numFmtId="10" fontId="2" fillId="0" borderId="23" xfId="4" applyNumberFormat="1" applyFont="1" applyBorder="1" applyAlignment="1">
      <alignment vertical="center"/>
    </xf>
    <xf numFmtId="10" fontId="2" fillId="0" borderId="36" xfId="4" applyNumberFormat="1" applyFont="1" applyBorder="1" applyAlignment="1">
      <alignment vertical="center"/>
    </xf>
    <xf numFmtId="43" fontId="4" fillId="0" borderId="22" xfId="5" applyFont="1" applyBorder="1" applyAlignment="1"/>
    <xf numFmtId="43" fontId="4" fillId="0" borderId="4" xfId="5" applyFont="1" applyBorder="1" applyAlignment="1">
      <alignment vertical="center"/>
    </xf>
    <xf numFmtId="0" fontId="2" fillId="0" borderId="4" xfId="4" applyFont="1" applyBorder="1" applyAlignment="1">
      <alignment vertical="center"/>
    </xf>
    <xf numFmtId="10" fontId="2" fillId="0" borderId="4" xfId="4" applyNumberFormat="1" applyFont="1" applyBorder="1" applyAlignment="1">
      <alignment vertical="center"/>
    </xf>
    <xf numFmtId="10" fontId="2" fillId="0" borderId="3" xfId="4" applyNumberFormat="1" applyFont="1" applyBorder="1" applyAlignment="1">
      <alignment vertical="center"/>
    </xf>
    <xf numFmtId="10" fontId="2" fillId="0" borderId="21" xfId="4" applyNumberFormat="1" applyFont="1" applyBorder="1" applyAlignment="1">
      <alignment vertical="center"/>
    </xf>
    <xf numFmtId="43" fontId="2" fillId="0" borderId="20" xfId="5" applyFont="1" applyBorder="1" applyAlignment="1">
      <alignment vertical="center"/>
    </xf>
    <xf numFmtId="9" fontId="2" fillId="0" borderId="20" xfId="6" applyFont="1" applyBorder="1" applyAlignment="1">
      <alignment vertical="center"/>
    </xf>
    <xf numFmtId="10" fontId="2" fillId="0" borderId="20" xfId="4" applyNumberFormat="1" applyFont="1" applyBorder="1" applyAlignment="1">
      <alignment vertical="center"/>
    </xf>
    <xf numFmtId="10" fontId="2" fillId="0" borderId="20" xfId="6" applyNumberFormat="1" applyFont="1" applyBorder="1" applyAlignment="1">
      <alignment horizontal="center" vertical="center"/>
    </xf>
    <xf numFmtId="10" fontId="2" fillId="0" borderId="20" xfId="6" applyNumberFormat="1" applyFont="1" applyBorder="1" applyAlignment="1">
      <alignment vertical="center"/>
    </xf>
    <xf numFmtId="43" fontId="2" fillId="0" borderId="20" xfId="5" applyFont="1" applyBorder="1" applyAlignment="1">
      <alignment horizontal="center" vertical="center"/>
    </xf>
    <xf numFmtId="0" fontId="2" fillId="0" borderId="20" xfId="4" applyFont="1" applyBorder="1" applyAlignment="1">
      <alignment vertical="center"/>
    </xf>
    <xf numFmtId="10" fontId="2" fillId="0" borderId="19" xfId="4" applyNumberFormat="1" applyFont="1" applyBorder="1" applyAlignment="1">
      <alignment vertical="center"/>
    </xf>
    <xf numFmtId="10" fontId="2" fillId="0" borderId="18" xfId="4" applyNumberFormat="1" applyFont="1" applyBorder="1" applyAlignment="1">
      <alignment vertical="center"/>
    </xf>
    <xf numFmtId="43" fontId="2" fillId="0" borderId="2" xfId="5" applyFont="1" applyBorder="1" applyAlignment="1">
      <alignment vertical="center"/>
    </xf>
    <xf numFmtId="9" fontId="2" fillId="0" borderId="2" xfId="6" applyFont="1" applyBorder="1" applyAlignment="1">
      <alignment vertical="center"/>
    </xf>
    <xf numFmtId="10" fontId="2" fillId="0" borderId="2" xfId="4" applyNumberFormat="1" applyFont="1" applyAlignment="1">
      <alignment vertical="center"/>
    </xf>
    <xf numFmtId="10" fontId="2" fillId="0" borderId="2" xfId="6" applyNumberFormat="1" applyFont="1" applyBorder="1" applyAlignment="1">
      <alignment horizontal="center" vertical="center"/>
    </xf>
    <xf numFmtId="10" fontId="2" fillId="0" borderId="2" xfId="6" applyNumberFormat="1" applyFont="1" applyBorder="1" applyAlignment="1">
      <alignment vertical="center"/>
    </xf>
    <xf numFmtId="43" fontId="2" fillId="0" borderId="2" xfId="5" applyFont="1" applyBorder="1" applyAlignment="1">
      <alignment horizontal="center" vertical="center"/>
    </xf>
    <xf numFmtId="0" fontId="2" fillId="0" borderId="2" xfId="4" applyFont="1" applyAlignment="1">
      <alignment vertical="center"/>
    </xf>
    <xf numFmtId="10" fontId="2" fillId="0" borderId="17" xfId="4" applyNumberFormat="1" applyFont="1" applyBorder="1" applyAlignment="1">
      <alignment vertical="center"/>
    </xf>
    <xf numFmtId="10" fontId="2" fillId="0" borderId="5" xfId="4" applyNumberFormat="1" applyFont="1" applyBorder="1" applyAlignment="1">
      <alignment vertical="center"/>
    </xf>
    <xf numFmtId="43" fontId="2" fillId="0" borderId="4" xfId="5" applyFont="1" applyBorder="1" applyAlignment="1">
      <alignment vertical="center"/>
    </xf>
    <xf numFmtId="9" fontId="2" fillId="0" borderId="4" xfId="6" applyFont="1" applyBorder="1" applyAlignment="1">
      <alignment vertical="center"/>
    </xf>
    <xf numFmtId="10" fontId="2" fillId="0" borderId="4" xfId="6" applyNumberFormat="1" applyFont="1" applyBorder="1" applyAlignment="1">
      <alignment vertical="center"/>
    </xf>
    <xf numFmtId="43" fontId="2" fillId="0" borderId="4" xfId="5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9" fillId="2" borderId="2" xfId="4" applyFont="1" applyFill="1" applyAlignment="1">
      <alignment horizontal="center" vertical="center"/>
    </xf>
    <xf numFmtId="43" fontId="9" fillId="2" borderId="2" xfId="4" applyNumberFormat="1" applyFont="1" applyFill="1" applyAlignment="1">
      <alignment horizontal="center" vertical="center"/>
    </xf>
    <xf numFmtId="10" fontId="9" fillId="2" borderId="55" xfId="4" applyNumberFormat="1" applyFont="1" applyFill="1" applyBorder="1" applyAlignment="1">
      <alignment horizontal="center" vertical="center"/>
    </xf>
    <xf numFmtId="44" fontId="9" fillId="2" borderId="54" xfId="7" applyFont="1" applyFill="1" applyBorder="1" applyAlignment="1">
      <alignment horizontal="center" vertical="center"/>
    </xf>
    <xf numFmtId="43" fontId="9" fillId="2" borderId="54" xfId="5" applyFont="1" applyFill="1" applyBorder="1" applyAlignment="1">
      <alignment horizontal="center" vertical="center"/>
    </xf>
    <xf numFmtId="10" fontId="9" fillId="2" borderId="54" xfId="6" applyNumberFormat="1" applyFont="1" applyFill="1" applyBorder="1" applyAlignment="1">
      <alignment horizontal="center" vertical="center"/>
    </xf>
    <xf numFmtId="0" fontId="9" fillId="2" borderId="54" xfId="4" applyFont="1" applyFill="1" applyBorder="1" applyAlignment="1">
      <alignment horizontal="center" vertical="center"/>
    </xf>
    <xf numFmtId="10" fontId="9" fillId="2" borderId="54" xfId="6" applyNumberFormat="1" applyFont="1" applyFill="1" applyBorder="1" applyAlignment="1">
      <alignment horizontal="right" vertical="center"/>
    </xf>
    <xf numFmtId="10" fontId="9" fillId="2" borderId="54" xfId="4" applyNumberFormat="1" applyFont="1" applyFill="1" applyBorder="1" applyAlignment="1">
      <alignment horizontal="right" vertical="center"/>
    </xf>
    <xf numFmtId="44" fontId="9" fillId="2" borderId="54" xfId="7" applyFont="1" applyFill="1" applyBorder="1" applyAlignment="1">
      <alignment vertical="center"/>
    </xf>
    <xf numFmtId="0" fontId="9" fillId="2" borderId="54" xfId="4" applyFont="1" applyFill="1" applyBorder="1" applyAlignment="1">
      <alignment vertical="center"/>
    </xf>
    <xf numFmtId="0" fontId="9" fillId="2" borderId="53" xfId="4" applyFont="1" applyFill="1" applyBorder="1" applyAlignment="1">
      <alignment vertical="center"/>
    </xf>
    <xf numFmtId="44" fontId="4" fillId="0" borderId="0" xfId="0" applyNumberFormat="1" applyFont="1"/>
    <xf numFmtId="44" fontId="2" fillId="0" borderId="23" xfId="7" applyFont="1" applyBorder="1" applyAlignment="1">
      <alignment horizontal="center" vertical="center"/>
    </xf>
    <xf numFmtId="44" fontId="2" fillId="0" borderId="35" xfId="7" applyFont="1" applyBorder="1" applyAlignment="1">
      <alignment horizontal="center" vertical="center"/>
    </xf>
    <xf numFmtId="10" fontId="5" fillId="0" borderId="12" xfId="4" applyNumberFormat="1" applyFont="1" applyBorder="1" applyAlignment="1">
      <alignment horizontal="left" vertical="center"/>
    </xf>
    <xf numFmtId="10" fontId="5" fillId="0" borderId="4" xfId="4" applyNumberFormat="1" applyFont="1" applyBorder="1" applyAlignment="1">
      <alignment horizontal="left" vertical="center"/>
    </xf>
    <xf numFmtId="10" fontId="5" fillId="0" borderId="5" xfId="4" applyNumberFormat="1" applyFont="1" applyBorder="1" applyAlignment="1">
      <alignment horizontal="left" vertical="center"/>
    </xf>
    <xf numFmtId="10" fontId="5" fillId="0" borderId="28" xfId="4" applyNumberFormat="1" applyFont="1" applyBorder="1" applyAlignment="1">
      <alignment horizontal="left" vertical="center"/>
    </xf>
    <xf numFmtId="10" fontId="5" fillId="0" borderId="2" xfId="4" applyNumberFormat="1" applyFont="1" applyAlignment="1">
      <alignment horizontal="left" vertical="center"/>
    </xf>
    <xf numFmtId="10" fontId="5" fillId="0" borderId="18" xfId="4" applyNumberFormat="1" applyFont="1" applyBorder="1" applyAlignment="1">
      <alignment horizontal="left" vertical="center"/>
    </xf>
    <xf numFmtId="0" fontId="2" fillId="0" borderId="22" xfId="4" applyFont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2" fillId="0" borderId="35" xfId="4" applyFont="1" applyBorder="1" applyAlignment="1">
      <alignment horizontal="center" vertical="center"/>
    </xf>
    <xf numFmtId="10" fontId="5" fillId="0" borderId="13" xfId="4" applyNumberFormat="1" applyFont="1" applyBorder="1" applyAlignment="1">
      <alignment horizontal="left" vertical="center"/>
    </xf>
    <xf numFmtId="14" fontId="2" fillId="0" borderId="22" xfId="4" applyNumberFormat="1" applyFont="1" applyBorder="1" applyAlignment="1">
      <alignment horizontal="center" vertical="center"/>
    </xf>
    <xf numFmtId="10" fontId="2" fillId="0" borderId="23" xfId="4" applyNumberFormat="1" applyFont="1" applyBorder="1" applyAlignment="1">
      <alignment horizontal="center" vertical="center"/>
    </xf>
    <xf numFmtId="10" fontId="5" fillId="0" borderId="29" xfId="4" applyNumberFormat="1" applyFont="1" applyBorder="1" applyAlignment="1">
      <alignment horizontal="left" vertical="center"/>
    </xf>
    <xf numFmtId="0" fontId="2" fillId="0" borderId="24" xfId="4" applyFont="1" applyBorder="1" applyAlignment="1">
      <alignment horizontal="center" vertical="center"/>
    </xf>
    <xf numFmtId="10" fontId="2" fillId="0" borderId="22" xfId="4" applyNumberFormat="1" applyFont="1" applyBorder="1" applyAlignment="1">
      <alignment horizontal="center" vertical="center"/>
    </xf>
    <xf numFmtId="10" fontId="2" fillId="0" borderId="24" xfId="4" applyNumberFormat="1" applyFont="1" applyBorder="1" applyAlignment="1">
      <alignment horizontal="center" vertical="center"/>
    </xf>
    <xf numFmtId="10" fontId="2" fillId="0" borderId="36" xfId="4" applyNumberFormat="1" applyFont="1" applyBorder="1" applyAlignment="1">
      <alignment horizontal="center" vertical="center"/>
    </xf>
    <xf numFmtId="10" fontId="2" fillId="0" borderId="17" xfId="4" applyNumberFormat="1" applyFont="1" applyBorder="1" applyAlignment="1">
      <alignment horizontal="center" vertical="center"/>
    </xf>
    <xf numFmtId="10" fontId="2" fillId="0" borderId="2" xfId="4" applyNumberFormat="1" applyFont="1" applyAlignment="1">
      <alignment horizontal="center" vertical="center"/>
    </xf>
    <xf numFmtId="10" fontId="2" fillId="0" borderId="29" xfId="4" applyNumberFormat="1" applyFont="1" applyBorder="1" applyAlignment="1">
      <alignment horizontal="center" vertical="center"/>
    </xf>
    <xf numFmtId="10" fontId="2" fillId="0" borderId="23" xfId="4" applyNumberFormat="1" applyFont="1" applyBorder="1" applyAlignment="1">
      <alignment vertical="center"/>
    </xf>
    <xf numFmtId="10" fontId="2" fillId="0" borderId="24" xfId="4" applyNumberFormat="1" applyFont="1" applyBorder="1" applyAlignment="1">
      <alignment vertical="center"/>
    </xf>
    <xf numFmtId="10" fontId="2" fillId="0" borderId="10" xfId="4" applyNumberFormat="1" applyFont="1" applyBorder="1" applyAlignment="1">
      <alignment horizontal="center" vertical="center"/>
    </xf>
    <xf numFmtId="10" fontId="2" fillId="0" borderId="14" xfId="4" applyNumberFormat="1" applyFont="1" applyBorder="1" applyAlignment="1">
      <alignment horizontal="center" vertical="center"/>
    </xf>
    <xf numFmtId="10" fontId="2" fillId="0" borderId="11" xfId="4" applyNumberFormat="1" applyFont="1" applyBorder="1" applyAlignment="1">
      <alignment horizontal="center" vertical="center" wrapText="1"/>
    </xf>
    <xf numFmtId="10" fontId="2" fillId="0" borderId="15" xfId="4" applyNumberFormat="1" applyFont="1" applyBorder="1" applyAlignment="1">
      <alignment horizontal="center" vertical="center" wrapText="1"/>
    </xf>
    <xf numFmtId="10" fontId="2" fillId="0" borderId="37" xfId="4" applyNumberFormat="1" applyFont="1" applyBorder="1" applyAlignment="1">
      <alignment horizontal="center" vertical="center"/>
    </xf>
    <xf numFmtId="10" fontId="2" fillId="0" borderId="19" xfId="4" applyNumberFormat="1" applyFont="1" applyBorder="1" applyAlignment="1">
      <alignment horizontal="center" vertical="center"/>
    </xf>
    <xf numFmtId="10" fontId="2" fillId="0" borderId="2" xfId="4" applyNumberFormat="1" applyFont="1" applyAlignment="1">
      <alignment horizontal="left" vertical="center"/>
    </xf>
    <xf numFmtId="10" fontId="2" fillId="0" borderId="31" xfId="4" applyNumberFormat="1" applyFont="1" applyBorder="1" applyAlignment="1">
      <alignment horizontal="left" vertical="center"/>
    </xf>
    <xf numFmtId="10" fontId="2" fillId="0" borderId="20" xfId="4" applyNumberFormat="1" applyFont="1" applyBorder="1" applyAlignment="1">
      <alignment horizontal="left" vertical="center"/>
    </xf>
    <xf numFmtId="10" fontId="5" fillId="0" borderId="30" xfId="4" applyNumberFormat="1" applyFont="1" applyBorder="1" applyAlignment="1">
      <alignment horizontal="left" vertical="center"/>
    </xf>
    <xf numFmtId="10" fontId="5" fillId="0" borderId="31" xfId="4" applyNumberFormat="1" applyFont="1" applyBorder="1" applyAlignment="1">
      <alignment horizontal="left" vertical="center"/>
    </xf>
    <xf numFmtId="10" fontId="5" fillId="0" borderId="32" xfId="4" applyNumberFormat="1" applyFont="1" applyBorder="1" applyAlignment="1">
      <alignment horizontal="left" vertical="center"/>
    </xf>
    <xf numFmtId="10" fontId="2" fillId="0" borderId="39" xfId="4" applyNumberFormat="1" applyFont="1" applyBorder="1" applyAlignment="1">
      <alignment horizontal="center" vertical="center" wrapText="1"/>
    </xf>
    <xf numFmtId="10" fontId="2" fillId="0" borderId="20" xfId="4" applyNumberFormat="1" applyFont="1" applyBorder="1" applyAlignment="1">
      <alignment horizontal="center" vertical="center"/>
    </xf>
    <xf numFmtId="10" fontId="2" fillId="0" borderId="43" xfId="4" applyNumberFormat="1" applyFont="1" applyBorder="1" applyAlignment="1">
      <alignment horizontal="center" vertical="center"/>
    </xf>
    <xf numFmtId="10" fontId="2" fillId="0" borderId="4" xfId="4" applyNumberFormat="1" applyFont="1" applyBorder="1" applyAlignment="1">
      <alignment horizontal="center" vertical="center"/>
    </xf>
    <xf numFmtId="0" fontId="3" fillId="0" borderId="4" xfId="4" applyFont="1" applyBorder="1"/>
    <xf numFmtId="10" fontId="2" fillId="0" borderId="3" xfId="4" applyNumberFormat="1" applyFont="1" applyBorder="1" applyAlignment="1">
      <alignment horizontal="center" vertical="center"/>
    </xf>
    <xf numFmtId="10" fontId="2" fillId="0" borderId="5" xfId="4" applyNumberFormat="1" applyFont="1" applyBorder="1" applyAlignment="1">
      <alignment horizontal="center" vertical="center"/>
    </xf>
    <xf numFmtId="10" fontId="2" fillId="0" borderId="12" xfId="4" applyNumberFormat="1" applyFont="1" applyBorder="1" applyAlignment="1">
      <alignment horizontal="center"/>
    </xf>
    <xf numFmtId="10" fontId="2" fillId="0" borderId="4" xfId="4" applyNumberFormat="1" applyFont="1" applyBorder="1" applyAlignment="1">
      <alignment horizontal="center"/>
    </xf>
    <xf numFmtId="10" fontId="2" fillId="0" borderId="13" xfId="4" applyNumberFormat="1" applyFont="1" applyBorder="1" applyAlignment="1">
      <alignment horizontal="center"/>
    </xf>
    <xf numFmtId="49" fontId="7" fillId="0" borderId="20" xfId="5" applyNumberFormat="1" applyFont="1" applyBorder="1" applyAlignment="1">
      <alignment horizontal="center" vertical="center"/>
    </xf>
    <xf numFmtId="49" fontId="7" fillId="0" borderId="21" xfId="5" applyNumberFormat="1" applyFont="1" applyBorder="1" applyAlignment="1">
      <alignment horizontal="center" vertical="center"/>
    </xf>
    <xf numFmtId="14" fontId="2" fillId="0" borderId="40" xfId="4" applyNumberFormat="1" applyFont="1" applyBorder="1" applyAlignment="1">
      <alignment horizontal="center" vertical="center"/>
    </xf>
    <xf numFmtId="14" fontId="2" fillId="0" borderId="41" xfId="4" applyNumberFormat="1" applyFont="1" applyBorder="1" applyAlignment="1">
      <alignment horizontal="center" vertical="center"/>
    </xf>
    <xf numFmtId="43" fontId="6" fillId="0" borderId="2" xfId="5" applyFont="1" applyBorder="1" applyAlignment="1">
      <alignment horizontal="left" wrapText="1"/>
    </xf>
    <xf numFmtId="43" fontId="4" fillId="0" borderId="56" xfId="5" applyFont="1" applyBorder="1" applyAlignment="1">
      <alignment horizontal="center"/>
    </xf>
    <xf numFmtId="43" fontId="4" fillId="0" borderId="57" xfId="5" applyFont="1" applyBorder="1" applyAlignment="1">
      <alignment horizontal="center"/>
    </xf>
    <xf numFmtId="0" fontId="4" fillId="0" borderId="56" xfId="4" applyFont="1" applyBorder="1" applyAlignment="1">
      <alignment horizontal="center"/>
    </xf>
    <xf numFmtId="0" fontId="4" fillId="0" borderId="57" xfId="4" applyFont="1" applyBorder="1" applyAlignment="1">
      <alignment horizontal="center"/>
    </xf>
    <xf numFmtId="0" fontId="4" fillId="0" borderId="58" xfId="4" applyFont="1" applyBorder="1" applyAlignment="1">
      <alignment horizontal="center"/>
    </xf>
    <xf numFmtId="9" fontId="4" fillId="0" borderId="57" xfId="6" applyFont="1" applyBorder="1" applyAlignment="1">
      <alignment horizontal="center"/>
    </xf>
    <xf numFmtId="9" fontId="4" fillId="0" borderId="58" xfId="6" applyFont="1" applyBorder="1" applyAlignment="1">
      <alignment horizontal="center"/>
    </xf>
    <xf numFmtId="10" fontId="2" fillId="0" borderId="7" xfId="4" applyNumberFormat="1" applyFont="1" applyBorder="1" applyAlignment="1">
      <alignment horizontal="center" vertical="center"/>
    </xf>
    <xf numFmtId="10" fontId="2" fillId="0" borderId="8" xfId="4" applyNumberFormat="1" applyFont="1" applyBorder="1" applyAlignment="1">
      <alignment horizontal="center" vertical="center"/>
    </xf>
    <xf numFmtId="10" fontId="2" fillId="0" borderId="9" xfId="4" applyNumberFormat="1" applyFont="1" applyBorder="1" applyAlignment="1">
      <alignment horizontal="center" vertical="center"/>
    </xf>
    <xf numFmtId="10" fontId="2" fillId="0" borderId="23" xfId="4" applyNumberFormat="1" applyFont="1" applyBorder="1" applyAlignment="1">
      <alignment horizontal="left" vertical="center"/>
    </xf>
    <xf numFmtId="10" fontId="2" fillId="0" borderId="24" xfId="4" applyNumberFormat="1" applyFont="1" applyBorder="1" applyAlignment="1">
      <alignment horizontal="left" vertical="center"/>
    </xf>
    <xf numFmtId="43" fontId="6" fillId="0" borderId="2" xfId="1" applyFont="1" applyBorder="1" applyAlignment="1">
      <alignment horizontal="left" wrapText="1"/>
    </xf>
    <xf numFmtId="43" fontId="4" fillId="0" borderId="56" xfId="1" applyFont="1" applyBorder="1" applyAlignment="1">
      <alignment horizontal="center"/>
    </xf>
    <xf numFmtId="43" fontId="4" fillId="0" borderId="57" xfId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9" fontId="4" fillId="0" borderId="57" xfId="2" applyFont="1" applyBorder="1" applyAlignment="1">
      <alignment horizontal="center"/>
    </xf>
    <xf numFmtId="9" fontId="4" fillId="0" borderId="58" xfId="2" applyFont="1" applyBorder="1" applyAlignment="1">
      <alignment horizontal="center"/>
    </xf>
    <xf numFmtId="10" fontId="2" fillId="0" borderId="7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10" fontId="2" fillId="0" borderId="23" xfId="0" applyNumberFormat="1" applyFont="1" applyBorder="1" applyAlignment="1">
      <alignment horizontal="left" vertical="center"/>
    </xf>
    <xf numFmtId="10" fontId="2" fillId="0" borderId="24" xfId="0" applyNumberFormat="1" applyFont="1" applyBorder="1" applyAlignment="1">
      <alignment horizontal="left" vertical="center"/>
    </xf>
    <xf numFmtId="10" fontId="2" fillId="0" borderId="39" xfId="0" applyNumberFormat="1" applyFont="1" applyBorder="1" applyAlignment="1">
      <alignment horizontal="center" vertical="center" wrapText="1"/>
    </xf>
    <xf numFmtId="10" fontId="2" fillId="0" borderId="20" xfId="0" applyNumberFormat="1" applyFont="1" applyBorder="1" applyAlignment="1">
      <alignment horizontal="center" vertical="center"/>
    </xf>
    <xf numFmtId="10" fontId="2" fillId="0" borderId="43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10" fontId="2" fillId="0" borderId="3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2" fillId="0" borderId="13" xfId="0" applyNumberFormat="1" applyFont="1" applyBorder="1" applyAlignment="1">
      <alignment horizontal="center"/>
    </xf>
    <xf numFmtId="49" fontId="7" fillId="0" borderId="20" xfId="1" applyNumberFormat="1" applyFont="1" applyBorder="1" applyAlignment="1">
      <alignment horizontal="center" vertical="center"/>
    </xf>
    <xf numFmtId="49" fontId="7" fillId="0" borderId="21" xfId="1" applyNumberFormat="1" applyFont="1" applyBorder="1" applyAlignment="1">
      <alignment horizontal="center" vertical="center"/>
    </xf>
    <xf numFmtId="14" fontId="2" fillId="0" borderId="40" xfId="0" applyNumberFormat="1" applyFont="1" applyBorder="1" applyAlignment="1">
      <alignment horizontal="center" vertical="center"/>
    </xf>
    <xf numFmtId="14" fontId="2" fillId="0" borderId="41" xfId="0" applyNumberFormat="1" applyFont="1" applyBorder="1" applyAlignment="1">
      <alignment horizontal="center" vertical="center"/>
    </xf>
    <xf numFmtId="10" fontId="2" fillId="0" borderId="10" xfId="0" applyNumberFormat="1" applyFont="1" applyBorder="1" applyAlignment="1">
      <alignment horizontal="center" vertical="center"/>
    </xf>
    <xf numFmtId="10" fontId="2" fillId="0" borderId="14" xfId="0" applyNumberFormat="1" applyFont="1" applyBorder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 wrapText="1"/>
    </xf>
    <xf numFmtId="10" fontId="2" fillId="0" borderId="15" xfId="0" applyNumberFormat="1" applyFont="1" applyBorder="1" applyAlignment="1">
      <alignment horizontal="center" vertical="center" wrapText="1"/>
    </xf>
    <xf numFmtId="10" fontId="2" fillId="0" borderId="37" xfId="0" applyNumberFormat="1" applyFont="1" applyBorder="1" applyAlignment="1">
      <alignment horizontal="center" vertical="center"/>
    </xf>
    <xf numFmtId="10" fontId="2" fillId="0" borderId="19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left" vertical="center"/>
    </xf>
    <xf numFmtId="10" fontId="2" fillId="0" borderId="31" xfId="0" applyNumberFormat="1" applyFont="1" applyBorder="1" applyAlignment="1">
      <alignment horizontal="left" vertical="center"/>
    </xf>
    <xf numFmtId="10" fontId="2" fillId="0" borderId="20" xfId="0" applyNumberFormat="1" applyFont="1" applyBorder="1" applyAlignment="1">
      <alignment horizontal="left" vertical="center"/>
    </xf>
    <xf numFmtId="10" fontId="5" fillId="0" borderId="30" xfId="0" applyNumberFormat="1" applyFont="1" applyBorder="1" applyAlignment="1">
      <alignment horizontal="left" vertical="center"/>
    </xf>
    <xf numFmtId="10" fontId="5" fillId="0" borderId="31" xfId="0" applyNumberFormat="1" applyFont="1" applyBorder="1" applyAlignment="1">
      <alignment horizontal="left" vertical="center"/>
    </xf>
    <xf numFmtId="10" fontId="5" fillId="0" borderId="32" xfId="0" applyNumberFormat="1" applyFont="1" applyBorder="1" applyAlignment="1">
      <alignment horizontal="left" vertical="center"/>
    </xf>
    <xf numFmtId="10" fontId="5" fillId="0" borderId="12" xfId="0" applyNumberFormat="1" applyFont="1" applyBorder="1" applyAlignment="1">
      <alignment horizontal="left" vertical="center"/>
    </xf>
    <xf numFmtId="10" fontId="5" fillId="0" borderId="4" xfId="0" applyNumberFormat="1" applyFont="1" applyBorder="1" applyAlignment="1">
      <alignment horizontal="left" vertical="center"/>
    </xf>
    <xf numFmtId="10" fontId="5" fillId="0" borderId="13" xfId="0" applyNumberFormat="1" applyFont="1" applyBorder="1" applyAlignment="1">
      <alignment horizontal="left" vertical="center"/>
    </xf>
    <xf numFmtId="10" fontId="2" fillId="0" borderId="22" xfId="0" applyNumberFormat="1" applyFont="1" applyBorder="1" applyAlignment="1">
      <alignment horizontal="center" vertical="center"/>
    </xf>
    <xf numFmtId="10" fontId="2" fillId="0" borderId="23" xfId="0" applyNumberFormat="1" applyFont="1" applyBorder="1" applyAlignment="1">
      <alignment horizontal="center" vertical="center"/>
    </xf>
    <xf numFmtId="10" fontId="2" fillId="0" borderId="24" xfId="0" applyNumberFormat="1" applyFont="1" applyBorder="1" applyAlignment="1">
      <alignment horizontal="center" vertical="center"/>
    </xf>
    <xf numFmtId="10" fontId="5" fillId="0" borderId="28" xfId="0" applyNumberFormat="1" applyFont="1" applyBorder="1" applyAlignment="1">
      <alignment horizontal="left" vertical="center"/>
    </xf>
    <xf numFmtId="10" fontId="5" fillId="0" borderId="2" xfId="0" applyNumberFormat="1" applyFont="1" applyBorder="1" applyAlignment="1">
      <alignment horizontal="left" vertical="center"/>
    </xf>
    <xf numFmtId="10" fontId="5" fillId="0" borderId="29" xfId="0" applyNumberFormat="1" applyFont="1" applyBorder="1" applyAlignment="1">
      <alignment horizontal="left" vertical="center"/>
    </xf>
    <xf numFmtId="10" fontId="2" fillId="0" borderId="36" xfId="0" applyNumberFormat="1" applyFont="1" applyBorder="1" applyAlignment="1">
      <alignment horizontal="center" vertical="center"/>
    </xf>
    <xf numFmtId="10" fontId="2" fillId="0" borderId="17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2" fillId="0" borderId="29" xfId="0" applyNumberFormat="1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44" fontId="2" fillId="0" borderId="23" xfId="3" applyFont="1" applyBorder="1" applyAlignment="1">
      <alignment horizontal="center" vertical="center"/>
    </xf>
    <xf numFmtId="44" fontId="2" fillId="0" borderId="35" xfId="3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left" vertical="center"/>
    </xf>
    <xf numFmtId="10" fontId="5" fillId="0" borderId="18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8">
    <cellStyle name="Moeda" xfId="3" builtinId="4"/>
    <cellStyle name="Moeda 2" xfId="7" xr:uid="{1050FCFC-4F6F-4942-8C81-660C977EAE07}"/>
    <cellStyle name="Normal" xfId="0" builtinId="0"/>
    <cellStyle name="Normal 2" xfId="4" xr:uid="{A4482256-9F7C-6945-927D-93B3C65BEA92}"/>
    <cellStyle name="Porcentagem" xfId="2" builtinId="5"/>
    <cellStyle name="Porcentagem 2" xfId="6" xr:uid="{8A12A60B-7BF9-284C-961B-D22ADD4109B7}"/>
    <cellStyle name="Vírgula" xfId="1" builtinId="3"/>
    <cellStyle name="Vírgula 2" xfId="5" xr:uid="{C1820DA4-104D-EA47-B14C-6109BC628E2C}"/>
  </cellStyles>
  <dxfs count="24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246613</xdr:colOff>
      <xdr:row>0</xdr:row>
      <xdr:rowOff>69273</xdr:rowOff>
    </xdr:from>
    <xdr:ext cx="723653" cy="825500"/>
    <xdr:pic>
      <xdr:nvPicPr>
        <xdr:cNvPr id="2" name="Imagem 1">
          <a:extLst>
            <a:ext uri="{FF2B5EF4-FFF2-40B4-BE49-F238E27FC236}">
              <a16:creationId xmlns:a16="http://schemas.microsoft.com/office/drawing/2014/main" id="{B629E101-A6B8-764F-B2CD-B3C16FA23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29113" y="69273"/>
          <a:ext cx="723653" cy="825500"/>
        </a:xfrm>
        <a:prstGeom prst="rect">
          <a:avLst/>
        </a:prstGeom>
      </xdr:spPr>
    </xdr:pic>
    <xdr:clientData/>
  </xdr:oneCellAnchor>
  <xdr:oneCellAnchor>
    <xdr:from>
      <xdr:col>16</xdr:col>
      <xdr:colOff>190499</xdr:colOff>
      <xdr:row>1</xdr:row>
      <xdr:rowOff>17318</xdr:rowOff>
    </xdr:from>
    <xdr:ext cx="4082595" cy="849349"/>
    <xdr:pic>
      <xdr:nvPicPr>
        <xdr:cNvPr id="3" name="Imagem 2">
          <a:extLst>
            <a:ext uri="{FF2B5EF4-FFF2-40B4-BE49-F238E27FC236}">
              <a16:creationId xmlns:a16="http://schemas.microsoft.com/office/drawing/2014/main" id="{3537292D-3FD6-7048-9C76-4C05ECDD8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499" y="182418"/>
          <a:ext cx="4082595" cy="849349"/>
        </a:xfrm>
        <a:prstGeom prst="rect">
          <a:avLst/>
        </a:prstGeom>
      </xdr:spPr>
    </xdr:pic>
    <xdr:clientData/>
  </xdr:oneCellAnchor>
  <xdr:oneCellAnchor>
    <xdr:from>
      <xdr:col>0</xdr:col>
      <xdr:colOff>92364</xdr:colOff>
      <xdr:row>0</xdr:row>
      <xdr:rowOff>69273</xdr:rowOff>
    </xdr:from>
    <xdr:ext cx="2937227" cy="1150235"/>
    <xdr:pic>
      <xdr:nvPicPr>
        <xdr:cNvPr id="4" name="Imagem 3">
          <a:extLst>
            <a:ext uri="{FF2B5EF4-FFF2-40B4-BE49-F238E27FC236}">
              <a16:creationId xmlns:a16="http://schemas.microsoft.com/office/drawing/2014/main" id="{0EE93AB6-7D45-A942-B6DD-946A628CA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4" y="69273"/>
          <a:ext cx="2937227" cy="115023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246613</xdr:colOff>
      <xdr:row>0</xdr:row>
      <xdr:rowOff>69273</xdr:rowOff>
    </xdr:from>
    <xdr:ext cx="723653" cy="837045"/>
    <xdr:pic>
      <xdr:nvPicPr>
        <xdr:cNvPr id="2" name="Imagem 1">
          <a:extLst>
            <a:ext uri="{FF2B5EF4-FFF2-40B4-BE49-F238E27FC236}">
              <a16:creationId xmlns:a16="http://schemas.microsoft.com/office/drawing/2014/main" id="{32B98145-2277-0344-B45C-109CE1BC9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29113" y="69273"/>
          <a:ext cx="723653" cy="837045"/>
        </a:xfrm>
        <a:prstGeom prst="rect">
          <a:avLst/>
        </a:prstGeom>
      </xdr:spPr>
    </xdr:pic>
    <xdr:clientData/>
  </xdr:oneCellAnchor>
  <xdr:oneCellAnchor>
    <xdr:from>
      <xdr:col>16</xdr:col>
      <xdr:colOff>190499</xdr:colOff>
      <xdr:row>1</xdr:row>
      <xdr:rowOff>17318</xdr:rowOff>
    </xdr:from>
    <xdr:ext cx="4085482" cy="855121"/>
    <xdr:pic>
      <xdr:nvPicPr>
        <xdr:cNvPr id="3" name="Imagem 2">
          <a:extLst>
            <a:ext uri="{FF2B5EF4-FFF2-40B4-BE49-F238E27FC236}">
              <a16:creationId xmlns:a16="http://schemas.microsoft.com/office/drawing/2014/main" id="{44F2B0C5-64F5-D24E-B8B0-DE80C1536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499" y="182418"/>
          <a:ext cx="4085482" cy="855121"/>
        </a:xfrm>
        <a:prstGeom prst="rect">
          <a:avLst/>
        </a:prstGeom>
      </xdr:spPr>
    </xdr:pic>
    <xdr:clientData/>
  </xdr:oneCellAnchor>
  <xdr:oneCellAnchor>
    <xdr:from>
      <xdr:col>0</xdr:col>
      <xdr:colOff>92364</xdr:colOff>
      <xdr:row>0</xdr:row>
      <xdr:rowOff>69273</xdr:rowOff>
    </xdr:from>
    <xdr:ext cx="2944443" cy="1167553"/>
    <xdr:pic>
      <xdr:nvPicPr>
        <xdr:cNvPr id="4" name="Imagem 3">
          <a:extLst>
            <a:ext uri="{FF2B5EF4-FFF2-40B4-BE49-F238E27FC236}">
              <a16:creationId xmlns:a16="http://schemas.microsoft.com/office/drawing/2014/main" id="{99927DF6-EAA5-C149-86B1-BF5799362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4" y="69273"/>
          <a:ext cx="2944443" cy="11675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246613</xdr:colOff>
      <xdr:row>0</xdr:row>
      <xdr:rowOff>69273</xdr:rowOff>
    </xdr:from>
    <xdr:to>
      <xdr:col>13</xdr:col>
      <xdr:colOff>970266</xdr:colOff>
      <xdr:row>3</xdr:row>
      <xdr:rowOff>17318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0BCCECB-79E5-4A95-9B18-5AD34F4A3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2249" y="69273"/>
          <a:ext cx="723653" cy="865909"/>
        </a:xfrm>
        <a:prstGeom prst="rect">
          <a:avLst/>
        </a:prstGeom>
      </xdr:spPr>
    </xdr:pic>
    <xdr:clientData/>
  </xdr:twoCellAnchor>
  <xdr:twoCellAnchor editAs="oneCell">
    <xdr:from>
      <xdr:col>16</xdr:col>
      <xdr:colOff>190499</xdr:colOff>
      <xdr:row>1</xdr:row>
      <xdr:rowOff>17318</xdr:rowOff>
    </xdr:from>
    <xdr:to>
      <xdr:col>19</xdr:col>
      <xdr:colOff>624731</xdr:colOff>
      <xdr:row>3</xdr:row>
      <xdr:rowOff>173939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541B25E-1F85-4CDC-90AA-CE190095D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967863" y="225136"/>
          <a:ext cx="3638095" cy="8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92364</xdr:colOff>
      <xdr:row>0</xdr:row>
      <xdr:rowOff>69273</xdr:rowOff>
    </xdr:from>
    <xdr:to>
      <xdr:col>2</xdr:col>
      <xdr:colOff>2036682</xdr:colOff>
      <xdr:row>4</xdr:row>
      <xdr:rowOff>157326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058946C-5185-8CC6-A16F-8F8E77570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4" y="69273"/>
          <a:ext cx="2937227" cy="1150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246613</xdr:colOff>
      <xdr:row>0</xdr:row>
      <xdr:rowOff>69273</xdr:rowOff>
    </xdr:from>
    <xdr:to>
      <xdr:col>13</xdr:col>
      <xdr:colOff>970266</xdr:colOff>
      <xdr:row>3</xdr:row>
      <xdr:rowOff>17318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C7F509-33EF-4D4B-9ECD-0F60DE758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96413" y="69273"/>
          <a:ext cx="723653" cy="837045"/>
        </a:xfrm>
        <a:prstGeom prst="rect">
          <a:avLst/>
        </a:prstGeom>
      </xdr:spPr>
    </xdr:pic>
    <xdr:clientData/>
  </xdr:twoCellAnchor>
  <xdr:twoCellAnchor editAs="oneCell">
    <xdr:from>
      <xdr:col>16</xdr:col>
      <xdr:colOff>190499</xdr:colOff>
      <xdr:row>1</xdr:row>
      <xdr:rowOff>17318</xdr:rowOff>
    </xdr:from>
    <xdr:to>
      <xdr:col>19</xdr:col>
      <xdr:colOff>624731</xdr:colOff>
      <xdr:row>3</xdr:row>
      <xdr:rowOff>173939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C9F7BF4-1E9A-5A4C-81CD-F915AA516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39299" y="207818"/>
          <a:ext cx="4091832" cy="855121"/>
        </a:xfrm>
        <a:prstGeom prst="rect">
          <a:avLst/>
        </a:prstGeom>
      </xdr:spPr>
    </xdr:pic>
    <xdr:clientData/>
  </xdr:twoCellAnchor>
  <xdr:twoCellAnchor editAs="oneCell">
    <xdr:from>
      <xdr:col>0</xdr:col>
      <xdr:colOff>92364</xdr:colOff>
      <xdr:row>0</xdr:row>
      <xdr:rowOff>69273</xdr:rowOff>
    </xdr:from>
    <xdr:to>
      <xdr:col>2</xdr:col>
      <xdr:colOff>2036682</xdr:colOff>
      <xdr:row>4</xdr:row>
      <xdr:rowOff>157326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37D6D78-F48E-0244-ACD2-A723495C4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4" y="69273"/>
          <a:ext cx="2947618" cy="1167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A9877-9EA2-064D-B5B6-BDB3E5148C9C}">
  <sheetPr codeName="Planilha1">
    <tabColor rgb="FF00FF00"/>
  </sheetPr>
  <dimension ref="A1:AH119"/>
  <sheetViews>
    <sheetView showGridLines="0" tabSelected="1" zoomScale="90" zoomScaleNormal="90" zoomScaleSheetLayoutView="55" workbookViewId="0">
      <pane ySplit="13" topLeftCell="A110" activePane="bottomLeft" state="frozen"/>
      <selection pane="bottomLeft" activeCell="I119" sqref="I119:L119"/>
    </sheetView>
  </sheetViews>
  <sheetFormatPr baseColWidth="10" defaultColWidth="12.5" defaultRowHeight="16" x14ac:dyDescent="0.2"/>
  <cols>
    <col min="1" max="1" width="12.1640625" style="212" customWidth="1"/>
    <col min="2" max="2" width="1" style="212" customWidth="1"/>
    <col min="3" max="3" width="48" style="217" customWidth="1"/>
    <col min="4" max="4" width="5.5" style="212" bestFit="1" customWidth="1"/>
    <col min="5" max="5" width="13" style="216" customWidth="1"/>
    <col min="6" max="6" width="16.83203125" style="215" customWidth="1"/>
    <col min="7" max="7" width="23" style="208" bestFit="1" customWidth="1"/>
    <col min="8" max="8" width="15.5" style="214" customWidth="1"/>
    <col min="9" max="9" width="15.5" style="213" customWidth="1"/>
    <col min="10" max="10" width="23" style="208" bestFit="1" customWidth="1"/>
    <col min="11" max="11" width="14.1640625" style="211" customWidth="1"/>
    <col min="12" max="12" width="19.83203125" style="212" customWidth="1"/>
    <col min="13" max="13" width="21.5" style="208" bestFit="1" customWidth="1"/>
    <col min="14" max="14" width="18.5" style="211" customWidth="1"/>
    <col min="15" max="15" width="20.1640625" style="208" customWidth="1"/>
    <col min="16" max="16" width="23" style="208" bestFit="1" customWidth="1"/>
    <col min="17" max="17" width="16.5" style="210" customWidth="1"/>
    <col min="18" max="18" width="14.6640625" style="209" customWidth="1"/>
    <col min="19" max="19" width="16.83203125" style="209" customWidth="1"/>
    <col min="20" max="20" width="17.1640625" style="208" customWidth="1"/>
    <col min="21" max="21" width="26.33203125" style="208" customWidth="1"/>
    <col min="22" max="22" width="19.6640625" style="208" customWidth="1"/>
    <col min="23" max="34" width="12.5" style="208" customWidth="1"/>
    <col min="35" max="16384" width="12.5" style="208"/>
  </cols>
  <sheetData>
    <row r="1" spans="1:34" ht="15.75" customHeight="1" x14ac:dyDescent="0.2">
      <c r="A1" s="417"/>
      <c r="B1" s="416"/>
      <c r="C1" s="391"/>
      <c r="D1" s="390"/>
      <c r="E1" s="412"/>
      <c r="F1" s="391"/>
      <c r="G1" s="391"/>
      <c r="H1" s="391"/>
      <c r="I1" s="415"/>
      <c r="J1" s="391"/>
      <c r="K1" s="414"/>
      <c r="L1" s="375"/>
      <c r="M1" s="391"/>
      <c r="N1" s="414"/>
      <c r="O1" s="391"/>
      <c r="P1" s="391"/>
      <c r="Q1" s="413"/>
      <c r="R1" s="412"/>
      <c r="S1" s="412"/>
      <c r="T1" s="411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</row>
    <row r="2" spans="1:34" ht="40.5" customHeight="1" x14ac:dyDescent="0.2">
      <c r="A2" s="410"/>
      <c r="B2" s="405"/>
      <c r="C2" s="405"/>
      <c r="D2" s="409"/>
      <c r="E2" s="403"/>
      <c r="F2" s="405"/>
      <c r="G2" s="405"/>
      <c r="H2" s="405"/>
      <c r="I2" s="408"/>
      <c r="J2" s="405"/>
      <c r="K2" s="407"/>
      <c r="L2" s="384"/>
      <c r="M2" s="405"/>
      <c r="N2" s="407"/>
      <c r="O2" s="405"/>
      <c r="P2" s="405"/>
      <c r="Q2" s="404"/>
      <c r="R2" s="403"/>
      <c r="S2" s="403"/>
      <c r="T2" s="402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</row>
    <row r="3" spans="1:34" ht="15" customHeight="1" x14ac:dyDescent="0.2">
      <c r="A3" s="410"/>
      <c r="B3" s="405"/>
      <c r="C3" s="405"/>
      <c r="D3" s="409"/>
      <c r="E3" s="403"/>
      <c r="F3" s="405"/>
      <c r="G3" s="405"/>
      <c r="H3" s="405"/>
      <c r="I3" s="408"/>
      <c r="J3" s="405"/>
      <c r="K3" s="407"/>
      <c r="L3" s="384"/>
      <c r="M3" s="405"/>
      <c r="N3" s="407"/>
      <c r="O3" s="405"/>
      <c r="P3" s="405"/>
      <c r="Q3" s="404"/>
      <c r="R3" s="403"/>
      <c r="S3" s="403"/>
      <c r="T3" s="402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</row>
    <row r="4" spans="1:34" ht="15" customHeight="1" x14ac:dyDescent="0.2">
      <c r="A4" s="410"/>
      <c r="B4" s="405"/>
      <c r="C4" s="405"/>
      <c r="D4" s="409"/>
      <c r="E4" s="403"/>
      <c r="F4" s="405"/>
      <c r="G4" s="405"/>
      <c r="H4" s="405"/>
      <c r="I4" s="408"/>
      <c r="J4" s="405"/>
      <c r="K4" s="407"/>
      <c r="L4" s="384"/>
      <c r="N4" s="406" t="s">
        <v>13</v>
      </c>
      <c r="O4" s="405"/>
      <c r="P4" s="405"/>
      <c r="Q4" s="404"/>
      <c r="R4" s="403"/>
      <c r="S4" s="403"/>
      <c r="T4" s="402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</row>
    <row r="5" spans="1:34" ht="15.75" customHeight="1" thickBot="1" x14ac:dyDescent="0.25">
      <c r="A5" s="401"/>
      <c r="B5" s="396"/>
      <c r="C5" s="396"/>
      <c r="D5" s="400"/>
      <c r="E5" s="394"/>
      <c r="F5" s="396"/>
      <c r="G5" s="396"/>
      <c r="H5" s="396"/>
      <c r="I5" s="399"/>
      <c r="J5" s="396"/>
      <c r="K5" s="398"/>
      <c r="L5" s="374"/>
      <c r="N5" s="397" t="s">
        <v>14</v>
      </c>
      <c r="O5" s="396"/>
      <c r="P5" s="396"/>
      <c r="Q5" s="395"/>
      <c r="R5" s="394"/>
      <c r="S5" s="394"/>
      <c r="T5" s="393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</row>
    <row r="6" spans="1:34" ht="15.75" customHeight="1" x14ac:dyDescent="0.2">
      <c r="A6" s="392" t="s">
        <v>15</v>
      </c>
      <c r="B6" s="391"/>
      <c r="C6" s="391"/>
      <c r="D6" s="390"/>
      <c r="E6" s="389"/>
      <c r="F6" s="433" t="s">
        <v>307</v>
      </c>
      <c r="G6" s="434"/>
      <c r="H6" s="442"/>
      <c r="I6" s="433" t="s">
        <v>19</v>
      </c>
      <c r="J6" s="434"/>
      <c r="K6" s="442"/>
      <c r="L6" s="433" t="s">
        <v>21</v>
      </c>
      <c r="M6" s="434"/>
      <c r="N6" s="442"/>
      <c r="O6" s="433" t="s">
        <v>24</v>
      </c>
      <c r="P6" s="434"/>
      <c r="Q6" s="442"/>
      <c r="R6" s="433" t="s">
        <v>29</v>
      </c>
      <c r="S6" s="434"/>
      <c r="T6" s="435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</row>
    <row r="7" spans="1:34" ht="15.75" customHeight="1" x14ac:dyDescent="0.2">
      <c r="A7" s="450" t="s">
        <v>35</v>
      </c>
      <c r="B7" s="451"/>
      <c r="C7" s="451"/>
      <c r="D7" s="451"/>
      <c r="E7" s="452"/>
      <c r="F7" s="447" t="s">
        <v>306</v>
      </c>
      <c r="G7" s="444"/>
      <c r="H7" s="448"/>
      <c r="I7" s="447" t="s">
        <v>38</v>
      </c>
      <c r="J7" s="444"/>
      <c r="K7" s="448"/>
      <c r="L7" s="443">
        <v>44757</v>
      </c>
      <c r="M7" s="444"/>
      <c r="N7" s="448"/>
      <c r="O7" s="443">
        <v>44573</v>
      </c>
      <c r="P7" s="444"/>
      <c r="Q7" s="444"/>
      <c r="R7" s="388"/>
      <c r="S7" s="431">
        <v>814927.12</v>
      </c>
      <c r="T7" s="432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</row>
    <row r="8" spans="1:34" ht="15.75" customHeight="1" x14ac:dyDescent="0.2">
      <c r="A8" s="449" t="s">
        <v>36</v>
      </c>
      <c r="B8" s="444"/>
      <c r="C8" s="444"/>
      <c r="D8" s="444"/>
      <c r="E8" s="448"/>
      <c r="F8" s="436" t="s">
        <v>18</v>
      </c>
      <c r="G8" s="437"/>
      <c r="H8" s="445"/>
      <c r="I8" s="436" t="s">
        <v>20</v>
      </c>
      <c r="J8" s="437"/>
      <c r="K8" s="445"/>
      <c r="L8" s="436" t="s">
        <v>22</v>
      </c>
      <c r="M8" s="437"/>
      <c r="N8" s="445"/>
      <c r="O8" s="436" t="s">
        <v>25</v>
      </c>
      <c r="P8" s="437"/>
      <c r="Q8" s="445"/>
      <c r="R8" s="436" t="s">
        <v>31</v>
      </c>
      <c r="S8" s="437"/>
      <c r="T8" s="438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</row>
    <row r="9" spans="1:34" ht="18.75" customHeight="1" x14ac:dyDescent="0.2">
      <c r="A9" s="387" t="s">
        <v>16</v>
      </c>
      <c r="B9" s="386"/>
      <c r="C9" s="453" t="s">
        <v>299</v>
      </c>
      <c r="D9" s="453"/>
      <c r="E9" s="454"/>
      <c r="F9" s="444" t="s">
        <v>37</v>
      </c>
      <c r="G9" s="444"/>
      <c r="H9" s="448"/>
      <c r="I9" s="447" t="s">
        <v>39</v>
      </c>
      <c r="J9" s="444"/>
      <c r="K9" s="448"/>
      <c r="L9" s="447" t="s">
        <v>41</v>
      </c>
      <c r="M9" s="444"/>
      <c r="N9" s="448"/>
      <c r="O9" s="439" t="s">
        <v>43</v>
      </c>
      <c r="P9" s="440"/>
      <c r="Q9" s="446"/>
      <c r="R9" s="439"/>
      <c r="S9" s="440"/>
      <c r="T9" s="441"/>
      <c r="U9" s="385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</row>
    <row r="10" spans="1:34" ht="18.75" customHeight="1" x14ac:dyDescent="0.2">
      <c r="A10" s="459" t="s">
        <v>17</v>
      </c>
      <c r="B10" s="384"/>
      <c r="C10" s="461" t="s">
        <v>40</v>
      </c>
      <c r="D10" s="461"/>
      <c r="E10" s="461"/>
      <c r="F10" s="462"/>
      <c r="G10" s="462"/>
      <c r="H10" s="462"/>
      <c r="I10" s="462"/>
      <c r="J10" s="462"/>
      <c r="K10" s="462"/>
      <c r="L10" s="464" t="s">
        <v>23</v>
      </c>
      <c r="M10" s="465"/>
      <c r="N10" s="466"/>
      <c r="O10" s="383" t="s">
        <v>26</v>
      </c>
      <c r="P10" s="382"/>
      <c r="Q10" s="381">
        <v>44771</v>
      </c>
      <c r="R10" s="380" t="s">
        <v>30</v>
      </c>
      <c r="S10" s="379"/>
      <c r="T10" s="378">
        <v>44802</v>
      </c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</row>
    <row r="11" spans="1:34" ht="35" customHeight="1" thickBot="1" x14ac:dyDescent="0.25">
      <c r="A11" s="460"/>
      <c r="B11" s="374"/>
      <c r="C11" s="463"/>
      <c r="D11" s="463"/>
      <c r="E11" s="463"/>
      <c r="F11" s="463"/>
      <c r="G11" s="463"/>
      <c r="H11" s="463"/>
      <c r="I11" s="463"/>
      <c r="J11" s="463"/>
      <c r="K11" s="463"/>
      <c r="L11" s="467" t="s">
        <v>42</v>
      </c>
      <c r="M11" s="468"/>
      <c r="N11" s="469"/>
      <c r="O11" s="377" t="s">
        <v>27</v>
      </c>
      <c r="P11" s="479" t="s">
        <v>305</v>
      </c>
      <c r="Q11" s="480"/>
      <c r="R11" s="376" t="s">
        <v>28</v>
      </c>
      <c r="S11" s="477" t="s">
        <v>304</v>
      </c>
      <c r="T11" s="478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</row>
    <row r="12" spans="1:34" ht="21" customHeight="1" thickBot="1" x14ac:dyDescent="0.25">
      <c r="A12" s="455" t="s">
        <v>0</v>
      </c>
      <c r="B12" s="375"/>
      <c r="C12" s="457" t="s">
        <v>1</v>
      </c>
      <c r="D12" s="472" t="s">
        <v>5</v>
      </c>
      <c r="E12" s="470"/>
      <c r="F12" s="470"/>
      <c r="G12" s="470"/>
      <c r="H12" s="473"/>
      <c r="I12" s="470" t="s">
        <v>2</v>
      </c>
      <c r="J12" s="471"/>
      <c r="K12" s="471"/>
      <c r="L12" s="474" t="s">
        <v>10</v>
      </c>
      <c r="M12" s="475"/>
      <c r="N12" s="476"/>
      <c r="O12" s="472" t="s">
        <v>11</v>
      </c>
      <c r="P12" s="470"/>
      <c r="Q12" s="470"/>
      <c r="R12" s="489" t="s">
        <v>12</v>
      </c>
      <c r="S12" s="490"/>
      <c r="T12" s="491"/>
      <c r="U12" s="282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</row>
    <row r="13" spans="1:34" ht="22" customHeight="1" thickBot="1" x14ac:dyDescent="0.25">
      <c r="A13" s="456"/>
      <c r="B13" s="374"/>
      <c r="C13" s="458"/>
      <c r="D13" s="373" t="s">
        <v>6</v>
      </c>
      <c r="E13" s="372" t="s">
        <v>3</v>
      </c>
      <c r="F13" s="372" t="s">
        <v>7</v>
      </c>
      <c r="G13" s="368" t="s">
        <v>4</v>
      </c>
      <c r="H13" s="368" t="s">
        <v>8</v>
      </c>
      <c r="I13" s="371" t="s">
        <v>3</v>
      </c>
      <c r="J13" s="368" t="s">
        <v>4</v>
      </c>
      <c r="K13" s="369" t="s">
        <v>9</v>
      </c>
      <c r="L13" s="370" t="s">
        <v>3</v>
      </c>
      <c r="M13" s="368" t="s">
        <v>4</v>
      </c>
      <c r="N13" s="369" t="s">
        <v>9</v>
      </c>
      <c r="O13" s="368" t="s">
        <v>3</v>
      </c>
      <c r="P13" s="368" t="s">
        <v>4</v>
      </c>
      <c r="Q13" s="367" t="s">
        <v>9</v>
      </c>
      <c r="R13" s="366" t="s">
        <v>3</v>
      </c>
      <c r="S13" s="366" t="s">
        <v>4</v>
      </c>
      <c r="T13" s="365" t="s">
        <v>9</v>
      </c>
      <c r="U13" s="282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</row>
    <row r="14" spans="1:34" s="247" customFormat="1" ht="17" x14ac:dyDescent="0.2">
      <c r="A14" s="364" t="s">
        <v>44</v>
      </c>
      <c r="B14" s="359"/>
      <c r="C14" s="363" t="s">
        <v>146</v>
      </c>
      <c r="D14" s="359"/>
      <c r="E14" s="265"/>
      <c r="F14" s="362"/>
      <c r="G14" s="361">
        <f>G15</f>
        <v>56376.58</v>
      </c>
      <c r="H14" s="253">
        <f t="shared" ref="H14:H20" si="0">G14/G$116</f>
        <v>6.9179904087619523E-2</v>
      </c>
      <c r="I14" s="265"/>
      <c r="J14" s="358"/>
      <c r="K14" s="360"/>
      <c r="L14" s="359"/>
      <c r="M14" s="359"/>
      <c r="N14" s="360"/>
      <c r="O14" s="359"/>
      <c r="P14" s="358"/>
      <c r="Q14" s="357"/>
      <c r="R14" s="265"/>
      <c r="S14" s="265"/>
      <c r="T14" s="356"/>
      <c r="U14" s="321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</row>
    <row r="15" spans="1:34" ht="18" customHeight="1" x14ac:dyDescent="0.2">
      <c r="A15" s="329" t="s">
        <v>45</v>
      </c>
      <c r="B15" s="328"/>
      <c r="C15" s="327" t="s">
        <v>147</v>
      </c>
      <c r="D15" s="326" t="s">
        <v>290</v>
      </c>
      <c r="E15" s="355">
        <v>1</v>
      </c>
      <c r="F15" s="240">
        <v>56376.58</v>
      </c>
      <c r="G15" s="240">
        <v>56376.58</v>
      </c>
      <c r="H15" s="235">
        <f t="shared" si="0"/>
        <v>6.9179904087619523E-2</v>
      </c>
      <c r="I15" s="239"/>
      <c r="J15" s="236"/>
      <c r="K15" s="238"/>
      <c r="L15" s="272">
        <v>0.08</v>
      </c>
      <c r="M15" s="236">
        <f>TRUNC(L15*F15,2)</f>
        <v>4510.12</v>
      </c>
      <c r="N15" s="235">
        <f>L15/E15</f>
        <v>0.08</v>
      </c>
      <c r="O15" s="234">
        <f>L15+I15</f>
        <v>0.08</v>
      </c>
      <c r="P15" s="234">
        <f>M15+J15</f>
        <v>4510.12</v>
      </c>
      <c r="Q15" s="238">
        <f>P15/G15</f>
        <v>7.9999886477682747E-2</v>
      </c>
      <c r="R15" s="232">
        <f>E15-O15</f>
        <v>0.92</v>
      </c>
      <c r="S15" s="231">
        <f>G15-P15</f>
        <v>51866.46</v>
      </c>
      <c r="T15" s="230">
        <f>S15/G15</f>
        <v>0.92000011352231725</v>
      </c>
      <c r="U15" s="311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</row>
    <row r="16" spans="1:34" s="247" customFormat="1" ht="17" x14ac:dyDescent="0.2">
      <c r="A16" s="325" t="s">
        <v>46</v>
      </c>
      <c r="B16" s="324"/>
      <c r="C16" s="323" t="s">
        <v>148</v>
      </c>
      <c r="D16" s="322"/>
      <c r="E16" s="259"/>
      <c r="F16" s="259"/>
      <c r="G16" s="258">
        <f>SUM(G17:G18)</f>
        <v>17452.740000000002</v>
      </c>
      <c r="H16" s="253">
        <f t="shared" si="0"/>
        <v>2.1416320026261981E-2</v>
      </c>
      <c r="I16" s="257"/>
      <c r="J16" s="254"/>
      <c r="K16" s="256"/>
      <c r="L16" s="274"/>
      <c r="M16" s="254"/>
      <c r="N16" s="253"/>
      <c r="O16" s="252"/>
      <c r="P16" s="249"/>
      <c r="Q16" s="251"/>
      <c r="R16" s="250"/>
      <c r="S16" s="249"/>
      <c r="T16" s="248"/>
      <c r="U16" s="321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</row>
    <row r="17" spans="1:34" ht="17" x14ac:dyDescent="0.2">
      <c r="A17" s="329" t="s">
        <v>47</v>
      </c>
      <c r="B17" s="328"/>
      <c r="C17" s="327" t="s">
        <v>149</v>
      </c>
      <c r="D17" s="326" t="s">
        <v>290</v>
      </c>
      <c r="E17" s="246" t="s">
        <v>240</v>
      </c>
      <c r="F17" s="240">
        <v>8726.3700000000008</v>
      </c>
      <c r="G17" s="240">
        <v>8726.3700000000008</v>
      </c>
      <c r="H17" s="235">
        <f t="shared" si="0"/>
        <v>1.0708160013130991E-2</v>
      </c>
      <c r="I17" s="239"/>
      <c r="J17" s="236"/>
      <c r="K17" s="238"/>
      <c r="L17" s="272">
        <v>1</v>
      </c>
      <c r="M17" s="236">
        <f>L17*F17</f>
        <v>8726.3700000000008</v>
      </c>
      <c r="N17" s="235">
        <f>L17/E17</f>
        <v>1</v>
      </c>
      <c r="O17" s="234">
        <f>L17+I17</f>
        <v>1</v>
      </c>
      <c r="P17" s="234">
        <f>M17+J17</f>
        <v>8726.3700000000008</v>
      </c>
      <c r="Q17" s="238">
        <f>P17/G17</f>
        <v>1</v>
      </c>
      <c r="R17" s="232">
        <f>E17-O17</f>
        <v>0</v>
      </c>
      <c r="S17" s="231">
        <f>G17-P17</f>
        <v>0</v>
      </c>
      <c r="T17" s="230">
        <f>S17/G17</f>
        <v>0</v>
      </c>
      <c r="U17" s="311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</row>
    <row r="18" spans="1:34" ht="17" x14ac:dyDescent="0.2">
      <c r="A18" s="329" t="s">
        <v>48</v>
      </c>
      <c r="B18" s="328"/>
      <c r="C18" s="327" t="s">
        <v>150</v>
      </c>
      <c r="D18" s="326" t="s">
        <v>290</v>
      </c>
      <c r="E18" s="246" t="s">
        <v>240</v>
      </c>
      <c r="F18" s="240">
        <v>8726.3700000000008</v>
      </c>
      <c r="G18" s="240">
        <v>8726.3700000000008</v>
      </c>
      <c r="H18" s="235">
        <f t="shared" si="0"/>
        <v>1.0708160013130991E-2</v>
      </c>
      <c r="I18" s="239"/>
      <c r="J18" s="236"/>
      <c r="K18" s="238"/>
      <c r="L18" s="272"/>
      <c r="M18" s="236"/>
      <c r="N18" s="235"/>
      <c r="O18" s="234"/>
      <c r="P18" s="231"/>
      <c r="Q18" s="233"/>
      <c r="R18" s="232">
        <f>E18-O18</f>
        <v>1</v>
      </c>
      <c r="S18" s="231">
        <f>G18-P18</f>
        <v>8726.3700000000008</v>
      </c>
      <c r="T18" s="230">
        <f>S18/G18</f>
        <v>1</v>
      </c>
      <c r="U18" s="311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</row>
    <row r="19" spans="1:34" s="247" customFormat="1" ht="17" x14ac:dyDescent="0.2">
      <c r="A19" s="325" t="s">
        <v>49</v>
      </c>
      <c r="B19" s="324"/>
      <c r="C19" s="323" t="s">
        <v>32</v>
      </c>
      <c r="D19" s="322"/>
      <c r="E19" s="259"/>
      <c r="F19" s="259"/>
      <c r="G19" s="258">
        <f>SUM(G20:G21)</f>
        <v>16529.02</v>
      </c>
      <c r="H19" s="253">
        <f t="shared" si="0"/>
        <v>2.0282819891918678E-2</v>
      </c>
      <c r="I19" s="257"/>
      <c r="J19" s="254"/>
      <c r="K19" s="256"/>
      <c r="L19" s="274"/>
      <c r="M19" s="254"/>
      <c r="N19" s="253"/>
      <c r="O19" s="252"/>
      <c r="P19" s="249"/>
      <c r="Q19" s="251"/>
      <c r="R19" s="250"/>
      <c r="S19" s="249"/>
      <c r="T19" s="248"/>
      <c r="U19" s="321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</row>
    <row r="20" spans="1:34" ht="17" x14ac:dyDescent="0.2">
      <c r="A20" s="329" t="s">
        <v>50</v>
      </c>
      <c r="B20" s="328"/>
      <c r="C20" s="327" t="s">
        <v>151</v>
      </c>
      <c r="D20" s="326" t="s">
        <v>291</v>
      </c>
      <c r="E20" s="246" t="s">
        <v>240</v>
      </c>
      <c r="F20" s="240">
        <v>15186.7</v>
      </c>
      <c r="G20" s="240">
        <v>15186.7</v>
      </c>
      <c r="H20" s="235">
        <f t="shared" si="0"/>
        <v>1.8635654191996948E-2</v>
      </c>
      <c r="I20" s="239"/>
      <c r="J20" s="236"/>
      <c r="K20" s="238"/>
      <c r="L20" s="272">
        <v>1</v>
      </c>
      <c r="M20" s="236">
        <f>L20*F20</f>
        <v>15186.7</v>
      </c>
      <c r="N20" s="235">
        <f>L20/E20</f>
        <v>1</v>
      </c>
      <c r="O20" s="234">
        <f>L20+I20</f>
        <v>1</v>
      </c>
      <c r="P20" s="234">
        <f>M20+J20</f>
        <v>15186.7</v>
      </c>
      <c r="Q20" s="238">
        <f>P20/G20</f>
        <v>1</v>
      </c>
      <c r="R20" s="232">
        <f>E20-O20</f>
        <v>0</v>
      </c>
      <c r="S20" s="231">
        <f>G20-P20</f>
        <v>0</v>
      </c>
      <c r="T20" s="230">
        <f>S20/G20</f>
        <v>0</v>
      </c>
      <c r="U20" s="311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</row>
    <row r="21" spans="1:34" ht="17" x14ac:dyDescent="0.2">
      <c r="A21" s="353" t="s">
        <v>51</v>
      </c>
      <c r="B21" s="351"/>
      <c r="C21" s="352" t="s">
        <v>152</v>
      </c>
      <c r="D21" s="351" t="s">
        <v>292</v>
      </c>
      <c r="E21" s="241" t="s">
        <v>241</v>
      </c>
      <c r="F21" s="240">
        <v>223.72</v>
      </c>
      <c r="G21" s="240">
        <v>1342.32</v>
      </c>
      <c r="H21" s="235">
        <v>0.4526</v>
      </c>
      <c r="I21" s="239"/>
      <c r="J21" s="236"/>
      <c r="K21" s="238"/>
      <c r="L21" s="272">
        <v>6</v>
      </c>
      <c r="M21" s="236">
        <f>L21*F21</f>
        <v>1342.32</v>
      </c>
      <c r="N21" s="235">
        <f>L21/E21</f>
        <v>1</v>
      </c>
      <c r="O21" s="234">
        <f>L21+I21</f>
        <v>6</v>
      </c>
      <c r="P21" s="234">
        <f>M21+J21</f>
        <v>1342.32</v>
      </c>
      <c r="Q21" s="238">
        <f>P21/G21</f>
        <v>1</v>
      </c>
      <c r="R21" s="232">
        <f>E21-O21</f>
        <v>0</v>
      </c>
      <c r="S21" s="231">
        <f>G21-P21</f>
        <v>0</v>
      </c>
      <c r="T21" s="230">
        <f>S21/G21</f>
        <v>0</v>
      </c>
      <c r="U21" s="311"/>
      <c r="V21" s="354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</row>
    <row r="22" spans="1:34" s="247" customFormat="1" ht="17" x14ac:dyDescent="0.2">
      <c r="A22" s="325" t="s">
        <v>52</v>
      </c>
      <c r="B22" s="324"/>
      <c r="C22" s="323" t="s">
        <v>153</v>
      </c>
      <c r="D22" s="322"/>
      <c r="E22" s="259"/>
      <c r="F22" s="259"/>
      <c r="G22" s="258">
        <f>SUM(G23:G33)</f>
        <v>54507.009999999995</v>
      </c>
      <c r="H22" s="253">
        <f>G22/G$116</f>
        <v>6.688574801633794E-2</v>
      </c>
      <c r="I22" s="257"/>
      <c r="J22" s="254"/>
      <c r="K22" s="256"/>
      <c r="L22" s="274"/>
      <c r="M22" s="254"/>
      <c r="N22" s="253"/>
      <c r="P22" s="249"/>
      <c r="Q22" s="251"/>
      <c r="R22" s="250"/>
      <c r="S22" s="249"/>
      <c r="T22" s="248"/>
      <c r="U22" s="321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</row>
    <row r="23" spans="1:34" ht="17" x14ac:dyDescent="0.2">
      <c r="A23" s="353" t="s">
        <v>53</v>
      </c>
      <c r="B23" s="351"/>
      <c r="C23" s="352" t="s">
        <v>154</v>
      </c>
      <c r="D23" s="351" t="s">
        <v>293</v>
      </c>
      <c r="E23" s="241" t="s">
        <v>242</v>
      </c>
      <c r="F23" s="240">
        <v>322.36</v>
      </c>
      <c r="G23" s="240">
        <v>13268.33</v>
      </c>
      <c r="H23" s="235">
        <f>G23/G$116</f>
        <v>1.6281615465196447E-2</v>
      </c>
      <c r="I23" s="239"/>
      <c r="J23" s="236"/>
      <c r="K23" s="238"/>
      <c r="L23" s="234">
        <v>41.16</v>
      </c>
      <c r="M23" s="236">
        <f>L23*F23</f>
        <v>13268.337599999999</v>
      </c>
      <c r="N23" s="235">
        <f>L23/E23</f>
        <v>1</v>
      </c>
      <c r="O23" s="234">
        <f>L23+I23</f>
        <v>41.16</v>
      </c>
      <c r="P23" s="234">
        <f>M23+J23</f>
        <v>13268.337599999999</v>
      </c>
      <c r="Q23" s="238">
        <f>P23/G23</f>
        <v>1.0000005727925065</v>
      </c>
      <c r="R23" s="232">
        <f t="shared" ref="R23:R33" si="1">E23-O23</f>
        <v>0</v>
      </c>
      <c r="S23" s="231">
        <f t="shared" ref="S23:S33" si="2">G23-P23</f>
        <v>-7.5999999990017386E-3</v>
      </c>
      <c r="T23" s="230">
        <f t="shared" ref="T23:T33" si="3">S23/G23</f>
        <v>-5.7279250659289741E-7</v>
      </c>
      <c r="U23" s="311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</row>
    <row r="24" spans="1:34" ht="17" x14ac:dyDescent="0.2">
      <c r="A24" s="329" t="s">
        <v>54</v>
      </c>
      <c r="B24" s="328"/>
      <c r="C24" s="327" t="s">
        <v>155</v>
      </c>
      <c r="D24" s="326" t="s">
        <v>293</v>
      </c>
      <c r="E24" s="246" t="s">
        <v>243</v>
      </c>
      <c r="F24" s="240">
        <v>443.72</v>
      </c>
      <c r="G24" s="240">
        <v>1064.92</v>
      </c>
      <c r="H24" s="235">
        <f>G24/G$116</f>
        <v>1.3067671621972772E-3</v>
      </c>
      <c r="I24" s="239"/>
      <c r="J24" s="236"/>
      <c r="K24" s="238"/>
      <c r="L24" s="234"/>
      <c r="M24" s="236"/>
      <c r="N24" s="235"/>
      <c r="O24" s="234"/>
      <c r="P24" s="231"/>
      <c r="Q24" s="233"/>
      <c r="R24" s="232">
        <f t="shared" si="1"/>
        <v>2.4</v>
      </c>
      <c r="S24" s="231">
        <f t="shared" si="2"/>
        <v>1064.92</v>
      </c>
      <c r="T24" s="230">
        <f t="shared" si="3"/>
        <v>1</v>
      </c>
      <c r="U24" s="311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</row>
    <row r="25" spans="1:34" ht="16.5" customHeight="1" x14ac:dyDescent="0.2">
      <c r="A25" s="329" t="s">
        <v>55</v>
      </c>
      <c r="B25" s="328"/>
      <c r="C25" s="327" t="s">
        <v>156</v>
      </c>
      <c r="D25" s="326" t="s">
        <v>291</v>
      </c>
      <c r="E25" s="246" t="s">
        <v>244</v>
      </c>
      <c r="F25" s="240">
        <v>7.43</v>
      </c>
      <c r="G25" s="240">
        <v>337.32</v>
      </c>
      <c r="H25" s="235"/>
      <c r="I25" s="239"/>
      <c r="J25" s="236"/>
      <c r="K25" s="238"/>
      <c r="L25" s="234"/>
      <c r="M25" s="236"/>
      <c r="N25" s="235"/>
      <c r="O25" s="234"/>
      <c r="P25" s="231"/>
      <c r="Q25" s="233"/>
      <c r="R25" s="232">
        <f t="shared" si="1"/>
        <v>45.4</v>
      </c>
      <c r="S25" s="231">
        <f t="shared" si="2"/>
        <v>337.32</v>
      </c>
      <c r="T25" s="230">
        <f t="shared" si="3"/>
        <v>1</v>
      </c>
      <c r="U25" s="311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</row>
    <row r="26" spans="1:34" ht="17" x14ac:dyDescent="0.2">
      <c r="A26" s="329" t="s">
        <v>56</v>
      </c>
      <c r="B26" s="328"/>
      <c r="C26" s="327" t="s">
        <v>157</v>
      </c>
      <c r="D26" s="326" t="s">
        <v>291</v>
      </c>
      <c r="E26" s="241" t="s">
        <v>245</v>
      </c>
      <c r="F26" s="240">
        <v>7.46</v>
      </c>
      <c r="G26" s="240">
        <v>1847.84</v>
      </c>
      <c r="H26" s="235">
        <f t="shared" ref="H26:H60" si="4">G26/G$116</f>
        <v>2.2674911101252834E-3</v>
      </c>
      <c r="I26" s="239"/>
      <c r="J26" s="236"/>
      <c r="K26" s="238"/>
      <c r="L26" s="234"/>
      <c r="M26" s="236"/>
      <c r="N26" s="235"/>
      <c r="O26" s="234"/>
      <c r="P26" s="231"/>
      <c r="Q26" s="233"/>
      <c r="R26" s="232">
        <f t="shared" si="1"/>
        <v>247.7</v>
      </c>
      <c r="S26" s="231">
        <f t="shared" si="2"/>
        <v>1847.84</v>
      </c>
      <c r="T26" s="230">
        <f t="shared" si="3"/>
        <v>1</v>
      </c>
      <c r="U26" s="311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</row>
    <row r="27" spans="1:34" ht="17" x14ac:dyDescent="0.2">
      <c r="A27" s="329" t="s">
        <v>57</v>
      </c>
      <c r="B27" s="328"/>
      <c r="C27" s="327" t="s">
        <v>156</v>
      </c>
      <c r="D27" s="326" t="s">
        <v>291</v>
      </c>
      <c r="E27" s="241" t="s">
        <v>246</v>
      </c>
      <c r="F27" s="240">
        <v>7.43</v>
      </c>
      <c r="G27" s="240">
        <v>2823.17</v>
      </c>
      <c r="H27" s="235">
        <f t="shared" si="4"/>
        <v>3.4643220610942487E-3</v>
      </c>
      <c r="I27" s="239"/>
      <c r="J27" s="236"/>
      <c r="K27" s="238"/>
      <c r="L27" s="234"/>
      <c r="M27" s="236"/>
      <c r="N27" s="235"/>
      <c r="O27" s="234"/>
      <c r="P27" s="231"/>
      <c r="Q27" s="233"/>
      <c r="R27" s="232">
        <f t="shared" si="1"/>
        <v>379.97</v>
      </c>
      <c r="S27" s="231">
        <f t="shared" si="2"/>
        <v>2823.17</v>
      </c>
      <c r="T27" s="230">
        <f t="shared" si="3"/>
        <v>1</v>
      </c>
      <c r="U27" s="311"/>
      <c r="V27" s="310"/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</row>
    <row r="28" spans="1:34" ht="17" x14ac:dyDescent="0.2">
      <c r="A28" s="329" t="s">
        <v>58</v>
      </c>
      <c r="B28" s="328"/>
      <c r="C28" s="327" t="s">
        <v>158</v>
      </c>
      <c r="D28" s="326" t="s">
        <v>293</v>
      </c>
      <c r="E28" s="241" t="s">
        <v>247</v>
      </c>
      <c r="F28" s="240">
        <v>74.39</v>
      </c>
      <c r="G28" s="240">
        <v>180.76</v>
      </c>
      <c r="H28" s="235">
        <f t="shared" si="4"/>
        <v>2.2181124613940937E-4</v>
      </c>
      <c r="I28" s="239"/>
      <c r="J28" s="236"/>
      <c r="K28" s="238"/>
      <c r="L28" s="234"/>
      <c r="M28" s="236"/>
      <c r="N28" s="235"/>
      <c r="O28" s="234"/>
      <c r="P28" s="231"/>
      <c r="Q28" s="233"/>
      <c r="R28" s="232">
        <f t="shared" si="1"/>
        <v>2.4300000000000002</v>
      </c>
      <c r="S28" s="231">
        <f t="shared" si="2"/>
        <v>180.76</v>
      </c>
      <c r="T28" s="230">
        <f t="shared" si="3"/>
        <v>1</v>
      </c>
      <c r="U28" s="311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</row>
    <row r="29" spans="1:34" ht="17" x14ac:dyDescent="0.2">
      <c r="A29" s="329" t="s">
        <v>59</v>
      </c>
      <c r="B29" s="328"/>
      <c r="C29" s="327" t="s">
        <v>159</v>
      </c>
      <c r="D29" s="326" t="s">
        <v>291</v>
      </c>
      <c r="E29" s="246" t="s">
        <v>248</v>
      </c>
      <c r="F29" s="240">
        <v>28.67</v>
      </c>
      <c r="G29" s="240">
        <v>1863.55</v>
      </c>
      <c r="H29" s="235">
        <f t="shared" si="4"/>
        <v>2.2867689076294332E-3</v>
      </c>
      <c r="I29" s="239"/>
      <c r="J29" s="236"/>
      <c r="K29" s="238"/>
      <c r="L29" s="234" t="s">
        <v>248</v>
      </c>
      <c r="M29" s="236">
        <f>L29*F29</f>
        <v>1863.5500000000002</v>
      </c>
      <c r="N29" s="235">
        <f>L29/E29</f>
        <v>1</v>
      </c>
      <c r="O29" s="234">
        <f t="shared" ref="O29:P31" si="5">L29+I29</f>
        <v>65</v>
      </c>
      <c r="P29" s="234">
        <f t="shared" si="5"/>
        <v>1863.5500000000002</v>
      </c>
      <c r="Q29" s="238">
        <f>P29/G29</f>
        <v>1.0000000000000002</v>
      </c>
      <c r="R29" s="232">
        <f t="shared" si="1"/>
        <v>0</v>
      </c>
      <c r="S29" s="231">
        <f t="shared" si="2"/>
        <v>0</v>
      </c>
      <c r="T29" s="230">
        <f t="shared" si="3"/>
        <v>0</v>
      </c>
      <c r="U29" s="311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</row>
    <row r="30" spans="1:34" ht="34" x14ac:dyDescent="0.2">
      <c r="A30" s="329" t="s">
        <v>60</v>
      </c>
      <c r="B30" s="328"/>
      <c r="C30" s="327" t="s">
        <v>160</v>
      </c>
      <c r="D30" s="326" t="s">
        <v>291</v>
      </c>
      <c r="E30" s="246" t="s">
        <v>249</v>
      </c>
      <c r="F30" s="240">
        <v>21.95</v>
      </c>
      <c r="G30" s="240">
        <v>15170.08</v>
      </c>
      <c r="H30" s="235">
        <f t="shared" si="4"/>
        <v>1.8615259730219803E-2</v>
      </c>
      <c r="I30" s="239"/>
      <c r="J30" s="236"/>
      <c r="K30" s="238"/>
      <c r="L30" s="234" t="s">
        <v>303</v>
      </c>
      <c r="M30" s="236">
        <f>L30*F30</f>
        <v>7682.5</v>
      </c>
      <c r="N30" s="235">
        <f>L30/E30</f>
        <v>0.50642435467067948</v>
      </c>
      <c r="O30" s="234">
        <f t="shared" si="5"/>
        <v>350</v>
      </c>
      <c r="P30" s="234">
        <f t="shared" si="5"/>
        <v>7682.5</v>
      </c>
      <c r="Q30" s="238">
        <f>P30/G30</f>
        <v>0.50642448820309449</v>
      </c>
      <c r="R30" s="232">
        <f t="shared" si="1"/>
        <v>341.12</v>
      </c>
      <c r="S30" s="231">
        <f t="shared" si="2"/>
        <v>7487.58</v>
      </c>
      <c r="T30" s="230">
        <f t="shared" si="3"/>
        <v>0.49357551179690551</v>
      </c>
      <c r="U30" s="311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</row>
    <row r="31" spans="1:34" ht="51" x14ac:dyDescent="0.2">
      <c r="A31" s="329" t="s">
        <v>61</v>
      </c>
      <c r="B31" s="328"/>
      <c r="C31" s="327" t="s">
        <v>161</v>
      </c>
      <c r="D31" s="326" t="s">
        <v>291</v>
      </c>
      <c r="E31" s="246" t="s">
        <v>249</v>
      </c>
      <c r="F31" s="240">
        <v>7.45</v>
      </c>
      <c r="G31" s="240">
        <v>5148.84</v>
      </c>
      <c r="H31" s="235">
        <f t="shared" si="4"/>
        <v>6.3181600828304749E-3</v>
      </c>
      <c r="I31" s="239"/>
      <c r="J31" s="236"/>
      <c r="K31" s="238"/>
      <c r="L31" s="234" t="s">
        <v>303</v>
      </c>
      <c r="M31" s="236">
        <f>L31*F31</f>
        <v>2607.5</v>
      </c>
      <c r="N31" s="235">
        <f>L31/E31</f>
        <v>0.50642435467067948</v>
      </c>
      <c r="O31" s="234">
        <f t="shared" si="5"/>
        <v>350</v>
      </c>
      <c r="P31" s="234">
        <f t="shared" si="5"/>
        <v>2607.5</v>
      </c>
      <c r="Q31" s="238">
        <f>P31/G31</f>
        <v>0.50642474809860083</v>
      </c>
      <c r="R31" s="232">
        <f t="shared" si="1"/>
        <v>341.12</v>
      </c>
      <c r="S31" s="231">
        <f t="shared" si="2"/>
        <v>2541.34</v>
      </c>
      <c r="T31" s="230">
        <f t="shared" si="3"/>
        <v>0.49357525190139917</v>
      </c>
      <c r="U31" s="311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</row>
    <row r="32" spans="1:34" ht="17" x14ac:dyDescent="0.2">
      <c r="A32" s="329" t="s">
        <v>62</v>
      </c>
      <c r="B32" s="328"/>
      <c r="C32" s="327" t="s">
        <v>162</v>
      </c>
      <c r="D32" s="326" t="s">
        <v>291</v>
      </c>
      <c r="E32" s="246" t="s">
        <v>250</v>
      </c>
      <c r="F32" s="240">
        <v>23.67</v>
      </c>
      <c r="G32" s="240">
        <v>5273.43</v>
      </c>
      <c r="H32" s="235">
        <f t="shared" si="4"/>
        <v>6.4710449199432713E-3</v>
      </c>
      <c r="I32" s="239"/>
      <c r="J32" s="236"/>
      <c r="K32" s="238"/>
      <c r="L32" s="234"/>
      <c r="M32" s="236"/>
      <c r="N32" s="235"/>
      <c r="O32" s="234"/>
      <c r="P32" s="231"/>
      <c r="Q32" s="233"/>
      <c r="R32" s="232">
        <f t="shared" si="1"/>
        <v>222.79</v>
      </c>
      <c r="S32" s="231">
        <f t="shared" si="2"/>
        <v>5273.43</v>
      </c>
      <c r="T32" s="230">
        <f t="shared" si="3"/>
        <v>1</v>
      </c>
      <c r="U32" s="311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</row>
    <row r="33" spans="1:34" ht="34" x14ac:dyDescent="0.2">
      <c r="A33" s="329" t="s">
        <v>63</v>
      </c>
      <c r="B33" s="328"/>
      <c r="C33" s="327" t="s">
        <v>163</v>
      </c>
      <c r="D33" s="326" t="s">
        <v>293</v>
      </c>
      <c r="E33" s="246" t="s">
        <v>251</v>
      </c>
      <c r="F33" s="240">
        <v>117.07</v>
      </c>
      <c r="G33" s="240">
        <v>7528.77</v>
      </c>
      <c r="H33" s="235">
        <f t="shared" si="4"/>
        <v>9.238580745723618E-3</v>
      </c>
      <c r="I33" s="239"/>
      <c r="J33" s="236"/>
      <c r="K33" s="238"/>
      <c r="L33" s="234" t="s">
        <v>296</v>
      </c>
      <c r="M33" s="236">
        <f>L33*F33</f>
        <v>3512.1</v>
      </c>
      <c r="N33" s="235">
        <f>L33/E33</f>
        <v>0.46649043694604259</v>
      </c>
      <c r="O33" s="234">
        <f>L33+I33</f>
        <v>30</v>
      </c>
      <c r="P33" s="234">
        <f>M33+J33</f>
        <v>3512.1</v>
      </c>
      <c r="Q33" s="238">
        <f>P33/G33</f>
        <v>0.46649054227981457</v>
      </c>
      <c r="R33" s="232">
        <f t="shared" si="1"/>
        <v>34.31</v>
      </c>
      <c r="S33" s="231">
        <f t="shared" si="2"/>
        <v>4016.6700000000005</v>
      </c>
      <c r="T33" s="230">
        <f t="shared" si="3"/>
        <v>0.53350945772018543</v>
      </c>
      <c r="U33" s="311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  <c r="AH33" s="310"/>
    </row>
    <row r="34" spans="1:34" s="247" customFormat="1" ht="17" x14ac:dyDescent="0.2">
      <c r="A34" s="325" t="s">
        <v>64</v>
      </c>
      <c r="B34" s="324"/>
      <c r="C34" s="323" t="s">
        <v>164</v>
      </c>
      <c r="D34" s="322"/>
      <c r="E34" s="259"/>
      <c r="F34" s="259"/>
      <c r="G34" s="258">
        <f>SUM(G35:G36)</f>
        <v>110255.88</v>
      </c>
      <c r="H34" s="253">
        <f t="shared" si="4"/>
        <v>0.13529538690527321</v>
      </c>
      <c r="I34" s="257"/>
      <c r="J34" s="254"/>
      <c r="K34" s="256"/>
      <c r="L34" s="274"/>
      <c r="M34" s="254"/>
      <c r="N34" s="253"/>
      <c r="O34" s="252"/>
      <c r="P34" s="249"/>
      <c r="Q34" s="251"/>
      <c r="R34" s="250"/>
      <c r="S34" s="249"/>
      <c r="T34" s="248"/>
      <c r="U34" s="321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</row>
    <row r="35" spans="1:34" ht="34" x14ac:dyDescent="0.2">
      <c r="A35" s="329" t="s">
        <v>65</v>
      </c>
      <c r="B35" s="328"/>
      <c r="C35" s="327" t="s">
        <v>165</v>
      </c>
      <c r="D35" s="326" t="s">
        <v>294</v>
      </c>
      <c r="E35" s="246" t="s">
        <v>252</v>
      </c>
      <c r="F35" s="240">
        <v>1067.71</v>
      </c>
      <c r="G35" s="240">
        <v>104635.58</v>
      </c>
      <c r="H35" s="235">
        <f t="shared" si="4"/>
        <v>0.12839869656074276</v>
      </c>
      <c r="I35" s="239"/>
      <c r="J35" s="236"/>
      <c r="K35" s="238"/>
      <c r="L35" s="272"/>
      <c r="M35" s="236"/>
      <c r="N35" s="235"/>
      <c r="O35" s="234"/>
      <c r="P35" s="231"/>
      <c r="Q35" s="233"/>
      <c r="R35" s="232">
        <f>E35-O35</f>
        <v>98</v>
      </c>
      <c r="S35" s="231">
        <f>G35-P35</f>
        <v>104635.58</v>
      </c>
      <c r="T35" s="230">
        <f>S35/G35</f>
        <v>1</v>
      </c>
      <c r="U35" s="311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</row>
    <row r="36" spans="1:34" ht="34" x14ac:dyDescent="0.2">
      <c r="A36" s="329" t="s">
        <v>66</v>
      </c>
      <c r="B36" s="328"/>
      <c r="C36" s="327" t="s">
        <v>166</v>
      </c>
      <c r="D36" s="326" t="s">
        <v>294</v>
      </c>
      <c r="E36" s="246" t="s">
        <v>252</v>
      </c>
      <c r="F36" s="240">
        <v>57.35</v>
      </c>
      <c r="G36" s="240">
        <v>5620.3</v>
      </c>
      <c r="H36" s="235">
        <f t="shared" si="4"/>
        <v>6.8966903445304411E-3</v>
      </c>
      <c r="I36" s="239"/>
      <c r="J36" s="236"/>
      <c r="K36" s="238"/>
      <c r="L36" s="272"/>
      <c r="M36" s="236"/>
      <c r="N36" s="235"/>
      <c r="O36" s="234"/>
      <c r="P36" s="231"/>
      <c r="Q36" s="233"/>
      <c r="R36" s="232">
        <f>E36-O36</f>
        <v>98</v>
      </c>
      <c r="S36" s="231">
        <f>G36-P36</f>
        <v>5620.3</v>
      </c>
      <c r="T36" s="230">
        <f>S36/G36</f>
        <v>1</v>
      </c>
      <c r="U36" s="311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</row>
    <row r="37" spans="1:34" s="247" customFormat="1" ht="17" x14ac:dyDescent="0.2">
      <c r="A37" s="325" t="s">
        <v>67</v>
      </c>
      <c r="B37" s="324"/>
      <c r="C37" s="323" t="s">
        <v>167</v>
      </c>
      <c r="D37" s="322"/>
      <c r="E37" s="259"/>
      <c r="F37" s="259"/>
      <c r="G37" s="258">
        <f>SUM(G38:G43)</f>
        <v>132104.56</v>
      </c>
      <c r="H37" s="253">
        <f t="shared" si="4"/>
        <v>0.16210598071641055</v>
      </c>
      <c r="I37" s="257"/>
      <c r="J37" s="254"/>
      <c r="K37" s="256"/>
      <c r="L37" s="274"/>
      <c r="M37" s="254"/>
      <c r="N37" s="253"/>
      <c r="O37" s="252"/>
      <c r="P37" s="249"/>
      <c r="Q37" s="251"/>
      <c r="R37" s="250"/>
      <c r="S37" s="249"/>
      <c r="T37" s="248"/>
      <c r="U37" s="321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</row>
    <row r="38" spans="1:34" ht="85" x14ac:dyDescent="0.2">
      <c r="A38" s="329" t="s">
        <v>68</v>
      </c>
      <c r="B38" s="328"/>
      <c r="C38" s="327" t="s">
        <v>168</v>
      </c>
      <c r="D38" s="326" t="s">
        <v>291</v>
      </c>
      <c r="E38" s="246" t="s">
        <v>253</v>
      </c>
      <c r="F38" s="240">
        <v>85.77</v>
      </c>
      <c r="G38" s="240">
        <v>17783.55</v>
      </c>
      <c r="H38" s="235">
        <f t="shared" si="4"/>
        <v>2.1822258167086155E-2</v>
      </c>
      <c r="I38" s="239"/>
      <c r="J38" s="236"/>
      <c r="K38" s="238"/>
      <c r="L38" s="272">
        <v>100</v>
      </c>
      <c r="M38" s="236">
        <f>L38*F38</f>
        <v>8577</v>
      </c>
      <c r="N38" s="235">
        <f>L38/E38</f>
        <v>0.4822996045143243</v>
      </c>
      <c r="O38" s="234">
        <f>L38+I38</f>
        <v>100</v>
      </c>
      <c r="P38" s="234">
        <f>M38+J38</f>
        <v>8577</v>
      </c>
      <c r="Q38" s="238">
        <f>P38/G38</f>
        <v>0.48229965333130903</v>
      </c>
      <c r="R38" s="232">
        <f t="shared" ref="R38:R43" si="6">E38-O38</f>
        <v>107.34</v>
      </c>
      <c r="S38" s="231">
        <f t="shared" ref="S38:S43" si="7">G38-P38</f>
        <v>9206.5499999999993</v>
      </c>
      <c r="T38" s="230">
        <f t="shared" ref="T38:T43" si="8">S38/G38</f>
        <v>0.51770034666869102</v>
      </c>
      <c r="U38" s="311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</row>
    <row r="39" spans="1:34" ht="17" x14ac:dyDescent="0.2">
      <c r="A39" s="329" t="s">
        <v>69</v>
      </c>
      <c r="B39" s="328"/>
      <c r="C39" s="327" t="s">
        <v>169</v>
      </c>
      <c r="D39" s="326" t="s">
        <v>291</v>
      </c>
      <c r="E39" s="246" t="s">
        <v>249</v>
      </c>
      <c r="F39" s="240">
        <v>31.48</v>
      </c>
      <c r="G39" s="240">
        <v>21756.45</v>
      </c>
      <c r="H39" s="235">
        <f t="shared" si="4"/>
        <v>2.6697418046413773E-2</v>
      </c>
      <c r="I39" s="239"/>
      <c r="J39" s="236"/>
      <c r="K39" s="238"/>
      <c r="L39" s="272"/>
      <c r="M39" s="236"/>
      <c r="N39" s="235"/>
      <c r="O39" s="234"/>
      <c r="P39" s="231"/>
      <c r="Q39" s="233"/>
      <c r="R39" s="232">
        <f t="shared" si="6"/>
        <v>691.12</v>
      </c>
      <c r="S39" s="231">
        <f t="shared" si="7"/>
        <v>21756.45</v>
      </c>
      <c r="T39" s="230">
        <f t="shared" si="8"/>
        <v>1</v>
      </c>
      <c r="U39" s="311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</row>
    <row r="40" spans="1:34" ht="17" x14ac:dyDescent="0.2">
      <c r="A40" s="329" t="s">
        <v>70</v>
      </c>
      <c r="B40" s="328"/>
      <c r="C40" s="327" t="s">
        <v>170</v>
      </c>
      <c r="D40" s="326" t="s">
        <v>291</v>
      </c>
      <c r="E40" s="241" t="s">
        <v>249</v>
      </c>
      <c r="F40" s="240">
        <v>42.71</v>
      </c>
      <c r="G40" s="240">
        <v>29517.73</v>
      </c>
      <c r="H40" s="235">
        <f t="shared" si="4"/>
        <v>3.6221312649406E-2</v>
      </c>
      <c r="I40" s="239"/>
      <c r="J40" s="236"/>
      <c r="K40" s="238"/>
      <c r="L40" s="272"/>
      <c r="M40" s="236"/>
      <c r="N40" s="235"/>
      <c r="O40" s="234"/>
      <c r="P40" s="231"/>
      <c r="Q40" s="233"/>
      <c r="R40" s="232">
        <f t="shared" si="6"/>
        <v>691.12</v>
      </c>
      <c r="S40" s="231">
        <f t="shared" si="7"/>
        <v>29517.73</v>
      </c>
      <c r="T40" s="230">
        <f t="shared" si="8"/>
        <v>1</v>
      </c>
      <c r="U40" s="311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</row>
    <row r="41" spans="1:34" ht="68" x14ac:dyDescent="0.2">
      <c r="A41" s="329" t="s">
        <v>71</v>
      </c>
      <c r="B41" s="328"/>
      <c r="C41" s="327" t="s">
        <v>171</v>
      </c>
      <c r="D41" s="326" t="s">
        <v>291</v>
      </c>
      <c r="E41" s="246" t="s">
        <v>249</v>
      </c>
      <c r="F41" s="240">
        <v>56.34</v>
      </c>
      <c r="G41" s="240">
        <v>38937.699999999997</v>
      </c>
      <c r="H41" s="235">
        <f t="shared" si="4"/>
        <v>4.778059171720779E-2</v>
      </c>
      <c r="I41" s="239"/>
      <c r="J41" s="236"/>
      <c r="K41" s="238"/>
      <c r="L41" s="272"/>
      <c r="M41" s="236"/>
      <c r="N41" s="235"/>
      <c r="O41" s="234"/>
      <c r="P41" s="231"/>
      <c r="Q41" s="233"/>
      <c r="R41" s="232">
        <f t="shared" si="6"/>
        <v>691.12</v>
      </c>
      <c r="S41" s="231">
        <f t="shared" si="7"/>
        <v>38937.699999999997</v>
      </c>
      <c r="T41" s="230">
        <f t="shared" si="8"/>
        <v>1</v>
      </c>
      <c r="U41" s="311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</row>
    <row r="42" spans="1:34" ht="85" x14ac:dyDescent="0.2">
      <c r="A42" s="329" t="s">
        <v>72</v>
      </c>
      <c r="B42" s="328"/>
      <c r="C42" s="327" t="s">
        <v>172</v>
      </c>
      <c r="D42" s="326" t="s">
        <v>294</v>
      </c>
      <c r="E42" s="246" t="s">
        <v>254</v>
      </c>
      <c r="F42" s="240">
        <v>30.92</v>
      </c>
      <c r="G42" s="240">
        <v>2937.4</v>
      </c>
      <c r="H42" s="235">
        <f t="shared" si="4"/>
        <v>3.6044941049452376E-3</v>
      </c>
      <c r="I42" s="239"/>
      <c r="J42" s="236"/>
      <c r="K42" s="238"/>
      <c r="L42" s="272"/>
      <c r="M42" s="236"/>
      <c r="N42" s="235"/>
      <c r="O42" s="234"/>
      <c r="P42" s="231"/>
      <c r="Q42" s="233"/>
      <c r="R42" s="232">
        <f t="shared" si="6"/>
        <v>95</v>
      </c>
      <c r="S42" s="231">
        <f t="shared" si="7"/>
        <v>2937.4</v>
      </c>
      <c r="T42" s="230">
        <f t="shared" si="8"/>
        <v>1</v>
      </c>
      <c r="U42" s="311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0"/>
      <c r="AH42" s="310"/>
    </row>
    <row r="43" spans="1:34" ht="51" x14ac:dyDescent="0.2">
      <c r="A43" s="329" t="s">
        <v>73</v>
      </c>
      <c r="B43" s="328"/>
      <c r="C43" s="327" t="s">
        <v>173</v>
      </c>
      <c r="D43" s="326" t="s">
        <v>291</v>
      </c>
      <c r="E43" s="246" t="s">
        <v>250</v>
      </c>
      <c r="F43" s="240">
        <v>95.03</v>
      </c>
      <c r="G43" s="240">
        <v>21171.73</v>
      </c>
      <c r="H43" s="235">
        <f t="shared" si="4"/>
        <v>2.5979906031351613E-2</v>
      </c>
      <c r="I43" s="239"/>
      <c r="J43" s="236"/>
      <c r="K43" s="238"/>
      <c r="L43" s="272"/>
      <c r="M43" s="236"/>
      <c r="N43" s="235"/>
      <c r="O43" s="234"/>
      <c r="P43" s="231"/>
      <c r="Q43" s="233"/>
      <c r="R43" s="232">
        <f t="shared" si="6"/>
        <v>222.79</v>
      </c>
      <c r="S43" s="231">
        <f t="shared" si="7"/>
        <v>21171.73</v>
      </c>
      <c r="T43" s="230">
        <f t="shared" si="8"/>
        <v>1</v>
      </c>
      <c r="U43" s="311"/>
      <c r="V43" s="310"/>
      <c r="W43" s="310"/>
      <c r="X43" s="310"/>
      <c r="Y43" s="310"/>
      <c r="Z43" s="310"/>
      <c r="AA43" s="310"/>
      <c r="AB43" s="310"/>
      <c r="AC43" s="310"/>
      <c r="AD43" s="310"/>
      <c r="AE43" s="310"/>
      <c r="AF43" s="310"/>
      <c r="AG43" s="310"/>
      <c r="AH43" s="310"/>
    </row>
    <row r="44" spans="1:34" s="247" customFormat="1" ht="17" x14ac:dyDescent="0.2">
      <c r="A44" s="325" t="s">
        <v>74</v>
      </c>
      <c r="B44" s="324"/>
      <c r="C44" s="323" t="s">
        <v>174</v>
      </c>
      <c r="D44" s="322"/>
      <c r="E44" s="259"/>
      <c r="F44" s="259"/>
      <c r="G44" s="258">
        <f>SUM(G45:G52)</f>
        <v>175518.51</v>
      </c>
      <c r="H44" s="253">
        <f t="shared" si="4"/>
        <v>0.21537939490834471</v>
      </c>
      <c r="I44" s="257"/>
      <c r="J44" s="254"/>
      <c r="K44" s="256"/>
      <c r="L44" s="274"/>
      <c r="M44" s="254"/>
      <c r="N44" s="253"/>
      <c r="O44" s="252"/>
      <c r="P44" s="249"/>
      <c r="Q44" s="251"/>
      <c r="R44" s="250"/>
      <c r="S44" s="249"/>
      <c r="T44" s="248"/>
      <c r="U44" s="321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</row>
    <row r="45" spans="1:34" ht="68" x14ac:dyDescent="0.2">
      <c r="A45" s="329" t="s">
        <v>75</v>
      </c>
      <c r="B45" s="328"/>
      <c r="C45" s="327" t="s">
        <v>175</v>
      </c>
      <c r="D45" s="326" t="s">
        <v>293</v>
      </c>
      <c r="E45" s="246" t="s">
        <v>255</v>
      </c>
      <c r="F45" s="240">
        <v>997.55</v>
      </c>
      <c r="G45" s="240">
        <v>20589.43</v>
      </c>
      <c r="H45" s="235">
        <f t="shared" si="4"/>
        <v>2.5265363606993468E-2</v>
      </c>
      <c r="I45" s="239"/>
      <c r="J45" s="236"/>
      <c r="K45" s="238"/>
      <c r="L45" s="272"/>
      <c r="M45" s="236"/>
      <c r="N45" s="235"/>
      <c r="O45" s="234"/>
      <c r="P45" s="231"/>
      <c r="Q45" s="233"/>
      <c r="R45" s="232">
        <f t="shared" ref="R45:R52" si="9">E45-O45</f>
        <v>20.64</v>
      </c>
      <c r="S45" s="231">
        <f t="shared" ref="S45:S52" si="10">G45-P45</f>
        <v>20589.43</v>
      </c>
      <c r="T45" s="230">
        <f t="shared" ref="T45:T52" si="11">S45/G45</f>
        <v>1</v>
      </c>
      <c r="U45" s="311"/>
      <c r="V45" s="310"/>
      <c r="W45" s="310"/>
      <c r="X45" s="310"/>
      <c r="Y45" s="310"/>
      <c r="Z45" s="310"/>
      <c r="AA45" s="310"/>
      <c r="AB45" s="310"/>
      <c r="AC45" s="310"/>
      <c r="AD45" s="310"/>
      <c r="AE45" s="310"/>
      <c r="AF45" s="310"/>
      <c r="AG45" s="310"/>
      <c r="AH45" s="310"/>
    </row>
    <row r="46" spans="1:34" ht="34" x14ac:dyDescent="0.2">
      <c r="A46" s="329" t="s">
        <v>76</v>
      </c>
      <c r="B46" s="328"/>
      <c r="C46" s="327" t="s">
        <v>176</v>
      </c>
      <c r="D46" s="326" t="s">
        <v>291</v>
      </c>
      <c r="E46" s="246" t="s">
        <v>256</v>
      </c>
      <c r="F46" s="240">
        <v>23.59</v>
      </c>
      <c r="G46" s="240">
        <v>11464.74</v>
      </c>
      <c r="H46" s="235">
        <f t="shared" si="4"/>
        <v>1.4068423689225118E-2</v>
      </c>
      <c r="I46" s="239"/>
      <c r="J46" s="236"/>
      <c r="K46" s="238"/>
      <c r="L46" s="272"/>
      <c r="M46" s="236"/>
      <c r="N46" s="235"/>
      <c r="O46" s="234"/>
      <c r="P46" s="231"/>
      <c r="Q46" s="233"/>
      <c r="R46" s="232">
        <f t="shared" si="9"/>
        <v>486</v>
      </c>
      <c r="S46" s="231">
        <f t="shared" si="10"/>
        <v>11464.74</v>
      </c>
      <c r="T46" s="230">
        <f t="shared" si="11"/>
        <v>1</v>
      </c>
      <c r="U46" s="311"/>
      <c r="V46" s="310"/>
      <c r="W46" s="310"/>
      <c r="X46" s="310"/>
      <c r="Y46" s="310"/>
      <c r="Z46" s="310"/>
      <c r="AA46" s="310"/>
      <c r="AB46" s="310"/>
      <c r="AC46" s="310"/>
      <c r="AD46" s="310"/>
      <c r="AE46" s="310"/>
      <c r="AF46" s="310"/>
      <c r="AG46" s="310"/>
      <c r="AH46" s="310"/>
    </row>
    <row r="47" spans="1:34" ht="68" x14ac:dyDescent="0.2">
      <c r="A47" s="329" t="s">
        <v>77</v>
      </c>
      <c r="B47" s="328"/>
      <c r="C47" s="327" t="s">
        <v>177</v>
      </c>
      <c r="D47" s="326" t="s">
        <v>291</v>
      </c>
      <c r="E47" s="246" t="s">
        <v>257</v>
      </c>
      <c r="F47" s="240">
        <v>107.06</v>
      </c>
      <c r="G47" s="240">
        <v>59953.599999999999</v>
      </c>
      <c r="H47" s="235">
        <f t="shared" si="4"/>
        <v>7.3569278195085713E-2</v>
      </c>
      <c r="I47" s="239"/>
      <c r="J47" s="236"/>
      <c r="K47" s="238"/>
      <c r="L47" s="272"/>
      <c r="M47" s="236"/>
      <c r="N47" s="235"/>
      <c r="O47" s="234"/>
      <c r="P47" s="231"/>
      <c r="Q47" s="233"/>
      <c r="R47" s="232">
        <f t="shared" si="9"/>
        <v>560</v>
      </c>
      <c r="S47" s="231">
        <f t="shared" si="10"/>
        <v>59953.599999999999</v>
      </c>
      <c r="T47" s="230">
        <f t="shared" si="11"/>
        <v>1</v>
      </c>
      <c r="U47" s="311"/>
      <c r="V47" s="310"/>
      <c r="W47" s="310"/>
      <c r="X47" s="310"/>
      <c r="Y47" s="310"/>
      <c r="Z47" s="310"/>
      <c r="AA47" s="310"/>
      <c r="AB47" s="310"/>
      <c r="AC47" s="310"/>
      <c r="AD47" s="310"/>
      <c r="AE47" s="310"/>
      <c r="AF47" s="310"/>
      <c r="AG47" s="310"/>
      <c r="AH47" s="310"/>
    </row>
    <row r="48" spans="1:34" ht="51" x14ac:dyDescent="0.2">
      <c r="A48" s="329" t="s">
        <v>78</v>
      </c>
      <c r="B48" s="328"/>
      <c r="C48" s="327" t="s">
        <v>178</v>
      </c>
      <c r="D48" s="326" t="s">
        <v>291</v>
      </c>
      <c r="E48" s="246" t="s">
        <v>258</v>
      </c>
      <c r="F48" s="240">
        <v>58.97</v>
      </c>
      <c r="G48" s="240">
        <v>1265.49</v>
      </c>
      <c r="H48" s="235">
        <f t="shared" si="4"/>
        <v>1.5528873305873045E-3</v>
      </c>
      <c r="I48" s="239"/>
      <c r="J48" s="236"/>
      <c r="K48" s="238"/>
      <c r="L48" s="272"/>
      <c r="M48" s="236"/>
      <c r="N48" s="235"/>
      <c r="O48" s="234"/>
      <c r="P48" s="231"/>
      <c r="Q48" s="233"/>
      <c r="R48" s="232">
        <f t="shared" si="9"/>
        <v>21.46</v>
      </c>
      <c r="S48" s="231">
        <f t="shared" si="10"/>
        <v>1265.49</v>
      </c>
      <c r="T48" s="230">
        <f t="shared" si="11"/>
        <v>1</v>
      </c>
      <c r="U48" s="311"/>
      <c r="V48" s="310"/>
      <c r="W48" s="310"/>
      <c r="X48" s="310"/>
      <c r="Y48" s="310"/>
      <c r="Z48" s="310"/>
      <c r="AA48" s="310"/>
      <c r="AB48" s="310"/>
      <c r="AC48" s="310"/>
      <c r="AD48" s="310"/>
      <c r="AE48" s="310"/>
      <c r="AF48" s="310"/>
      <c r="AG48" s="310"/>
      <c r="AH48" s="310"/>
    </row>
    <row r="49" spans="1:34" ht="34" x14ac:dyDescent="0.2">
      <c r="A49" s="350" t="s">
        <v>79</v>
      </c>
      <c r="B49" s="349"/>
      <c r="C49" s="348" t="s">
        <v>179</v>
      </c>
      <c r="D49" s="347" t="s">
        <v>294</v>
      </c>
      <c r="E49" s="246" t="s">
        <v>259</v>
      </c>
      <c r="F49" s="240">
        <v>215.07</v>
      </c>
      <c r="G49" s="240">
        <v>8172.66</v>
      </c>
      <c r="H49" s="300">
        <f t="shared" si="4"/>
        <v>1.0028700480602486E-2</v>
      </c>
      <c r="I49" s="303"/>
      <c r="J49" s="301"/>
      <c r="K49" s="302"/>
      <c r="L49" s="272"/>
      <c r="M49" s="301"/>
      <c r="N49" s="300"/>
      <c r="O49" s="299"/>
      <c r="P49" s="298"/>
      <c r="Q49" s="297"/>
      <c r="R49" s="232">
        <f t="shared" si="9"/>
        <v>38</v>
      </c>
      <c r="S49" s="231">
        <f t="shared" si="10"/>
        <v>8172.66</v>
      </c>
      <c r="T49" s="230">
        <f t="shared" si="11"/>
        <v>1</v>
      </c>
      <c r="U49" s="311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</row>
    <row r="50" spans="1:34" ht="34" x14ac:dyDescent="0.2">
      <c r="A50" s="245" t="s">
        <v>80</v>
      </c>
      <c r="B50" s="244"/>
      <c r="C50" s="314" t="s">
        <v>180</v>
      </c>
      <c r="D50" s="313" t="s">
        <v>291</v>
      </c>
      <c r="E50" s="246" t="s">
        <v>260</v>
      </c>
      <c r="F50" s="240">
        <v>97.32</v>
      </c>
      <c r="G50" s="240">
        <v>29206.7</v>
      </c>
      <c r="H50" s="345">
        <f t="shared" si="4"/>
        <v>3.5839646617724541E-2</v>
      </c>
      <c r="I50" s="246"/>
      <c r="J50" s="266"/>
      <c r="K50" s="346"/>
      <c r="L50" s="272"/>
      <c r="M50" s="266"/>
      <c r="N50" s="345"/>
      <c r="O50" s="344"/>
      <c r="P50" s="343"/>
      <c r="Q50" s="342"/>
      <c r="R50" s="232">
        <f t="shared" si="9"/>
        <v>300.11</v>
      </c>
      <c r="S50" s="231">
        <f t="shared" si="10"/>
        <v>29206.7</v>
      </c>
      <c r="T50" s="230">
        <f t="shared" si="11"/>
        <v>1</v>
      </c>
      <c r="U50" s="311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</row>
    <row r="51" spans="1:34" ht="34" x14ac:dyDescent="0.2">
      <c r="A51" s="341" t="s">
        <v>81</v>
      </c>
      <c r="B51" s="340"/>
      <c r="C51" s="339" t="s">
        <v>181</v>
      </c>
      <c r="D51" s="338" t="s">
        <v>291</v>
      </c>
      <c r="E51" s="337" t="s">
        <v>261</v>
      </c>
      <c r="F51" s="240">
        <v>50.46</v>
      </c>
      <c r="G51" s="240">
        <v>40088.449999999997</v>
      </c>
      <c r="H51" s="333">
        <f t="shared" si="4"/>
        <v>4.9192681181109789E-2</v>
      </c>
      <c r="I51" s="336"/>
      <c r="J51" s="334"/>
      <c r="K51" s="335"/>
      <c r="L51" s="272"/>
      <c r="M51" s="334"/>
      <c r="N51" s="333"/>
      <c r="O51" s="332"/>
      <c r="P51" s="331"/>
      <c r="Q51" s="330"/>
      <c r="R51" s="232">
        <f t="shared" si="9"/>
        <v>794.46</v>
      </c>
      <c r="S51" s="231">
        <f t="shared" si="10"/>
        <v>40088.449999999997</v>
      </c>
      <c r="T51" s="230">
        <f t="shared" si="11"/>
        <v>1</v>
      </c>
      <c r="U51" s="311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  <c r="AH51" s="310"/>
    </row>
    <row r="52" spans="1:34" ht="17" x14ac:dyDescent="0.2">
      <c r="A52" s="329" t="s">
        <v>82</v>
      </c>
      <c r="B52" s="328"/>
      <c r="C52" s="327" t="s">
        <v>182</v>
      </c>
      <c r="D52" s="326" t="s">
        <v>291</v>
      </c>
      <c r="E52" s="246" t="s">
        <v>244</v>
      </c>
      <c r="F52" s="240">
        <v>105.23</v>
      </c>
      <c r="G52" s="240">
        <v>4777.4399999999996</v>
      </c>
      <c r="H52" s="235">
        <f t="shared" si="4"/>
        <v>5.8624138070162641E-3</v>
      </c>
      <c r="I52" s="239"/>
      <c r="J52" s="236"/>
      <c r="K52" s="238"/>
      <c r="L52" s="272"/>
      <c r="M52" s="236"/>
      <c r="N52" s="235"/>
      <c r="O52" s="234"/>
      <c r="P52" s="231"/>
      <c r="Q52" s="233"/>
      <c r="R52" s="232">
        <f t="shared" si="9"/>
        <v>45.4</v>
      </c>
      <c r="S52" s="231">
        <f t="shared" si="10"/>
        <v>4777.4399999999996</v>
      </c>
      <c r="T52" s="230">
        <f t="shared" si="11"/>
        <v>1</v>
      </c>
      <c r="U52" s="311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10"/>
      <c r="AH52" s="310"/>
    </row>
    <row r="53" spans="1:34" s="247" customFormat="1" ht="34" x14ac:dyDescent="0.2">
      <c r="A53" s="325" t="s">
        <v>83</v>
      </c>
      <c r="B53" s="324"/>
      <c r="C53" s="323" t="s">
        <v>183</v>
      </c>
      <c r="D53" s="322"/>
      <c r="E53" s="259"/>
      <c r="F53" s="259"/>
      <c r="G53" s="258">
        <f>SUM(G54:G60)</f>
        <v>136266.31</v>
      </c>
      <c r="H53" s="253">
        <f t="shared" si="4"/>
        <v>0.1672128791099749</v>
      </c>
      <c r="I53" s="257"/>
      <c r="J53" s="254"/>
      <c r="K53" s="256"/>
      <c r="L53" s="274"/>
      <c r="M53" s="254"/>
      <c r="N53" s="253"/>
      <c r="O53" s="252"/>
      <c r="P53" s="249"/>
      <c r="Q53" s="251"/>
      <c r="R53" s="250"/>
      <c r="S53" s="249"/>
      <c r="T53" s="248"/>
      <c r="U53" s="321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</row>
    <row r="54" spans="1:34" ht="17" x14ac:dyDescent="0.2">
      <c r="A54" s="329" t="s">
        <v>84</v>
      </c>
      <c r="B54" s="328"/>
      <c r="C54" s="327" t="s">
        <v>184</v>
      </c>
      <c r="D54" s="326" t="s">
        <v>291</v>
      </c>
      <c r="E54" s="246" t="s">
        <v>245</v>
      </c>
      <c r="F54" s="240">
        <v>130.9</v>
      </c>
      <c r="G54" s="240">
        <v>32423.93</v>
      </c>
      <c r="H54" s="235">
        <f t="shared" si="4"/>
        <v>3.9787521122134212E-2</v>
      </c>
      <c r="I54" s="239"/>
      <c r="J54" s="236"/>
      <c r="K54" s="238"/>
      <c r="L54" s="272"/>
      <c r="M54" s="236"/>
      <c r="N54" s="235"/>
      <c r="O54" s="234"/>
      <c r="P54" s="231"/>
      <c r="Q54" s="233"/>
      <c r="R54" s="232">
        <f t="shared" ref="R54:R60" si="12">E54-O54</f>
        <v>247.7</v>
      </c>
      <c r="S54" s="231">
        <f t="shared" ref="S54:S60" si="13">G54-P54</f>
        <v>32423.93</v>
      </c>
      <c r="T54" s="230">
        <f t="shared" ref="T54:T60" si="14">S54/G54</f>
        <v>1</v>
      </c>
      <c r="U54" s="311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</row>
    <row r="55" spans="1:34" ht="51" x14ac:dyDescent="0.2">
      <c r="A55" s="329" t="s">
        <v>85</v>
      </c>
      <c r="B55" s="328"/>
      <c r="C55" s="327" t="s">
        <v>185</v>
      </c>
      <c r="D55" s="326" t="s">
        <v>291</v>
      </c>
      <c r="E55" s="246" t="s">
        <v>262</v>
      </c>
      <c r="F55" s="240">
        <v>16.010000000000002</v>
      </c>
      <c r="G55" s="240">
        <v>9923.31</v>
      </c>
      <c r="H55" s="235">
        <f t="shared" si="4"/>
        <v>1.217692939216454E-2</v>
      </c>
      <c r="I55" s="239"/>
      <c r="J55" s="236"/>
      <c r="K55" s="238"/>
      <c r="L55" s="272"/>
      <c r="M55" s="236"/>
      <c r="N55" s="235"/>
      <c r="O55" s="234"/>
      <c r="P55" s="231"/>
      <c r="Q55" s="233"/>
      <c r="R55" s="232">
        <f t="shared" si="12"/>
        <v>619.82000000000005</v>
      </c>
      <c r="S55" s="231">
        <f t="shared" si="13"/>
        <v>9923.31</v>
      </c>
      <c r="T55" s="230">
        <f t="shared" si="14"/>
        <v>1</v>
      </c>
      <c r="U55" s="311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</row>
    <row r="56" spans="1:34" ht="51" x14ac:dyDescent="0.2">
      <c r="A56" s="329" t="s">
        <v>86</v>
      </c>
      <c r="B56" s="328"/>
      <c r="C56" s="327" t="s">
        <v>186</v>
      </c>
      <c r="D56" s="326" t="s">
        <v>291</v>
      </c>
      <c r="E56" s="246" t="s">
        <v>263</v>
      </c>
      <c r="F56" s="240">
        <v>17.21</v>
      </c>
      <c r="G56" s="240">
        <v>35557.06</v>
      </c>
      <c r="H56" s="235">
        <f t="shared" si="4"/>
        <v>4.3632196214061447E-2</v>
      </c>
      <c r="I56" s="239"/>
      <c r="J56" s="236"/>
      <c r="K56" s="238"/>
      <c r="L56" s="272"/>
      <c r="M56" s="236"/>
      <c r="N56" s="235"/>
      <c r="O56" s="234"/>
      <c r="P56" s="231"/>
      <c r="Q56" s="233"/>
      <c r="R56" s="232">
        <f t="shared" si="12"/>
        <v>2066.0700000000002</v>
      </c>
      <c r="S56" s="231">
        <f t="shared" si="13"/>
        <v>35557.06</v>
      </c>
      <c r="T56" s="230">
        <f t="shared" si="14"/>
        <v>1</v>
      </c>
      <c r="U56" s="311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</row>
    <row r="57" spans="1:34" ht="51" x14ac:dyDescent="0.2">
      <c r="A57" s="329" t="s">
        <v>87</v>
      </c>
      <c r="B57" s="328"/>
      <c r="C57" s="327" t="s">
        <v>187</v>
      </c>
      <c r="D57" s="326" t="s">
        <v>291</v>
      </c>
      <c r="E57" s="246" t="s">
        <v>264</v>
      </c>
      <c r="F57" s="240">
        <v>17.21</v>
      </c>
      <c r="G57" s="240">
        <v>12916.79</v>
      </c>
      <c r="H57" s="235">
        <f t="shared" si="4"/>
        <v>1.5850239466812691E-2</v>
      </c>
      <c r="I57" s="239"/>
      <c r="J57" s="236"/>
      <c r="K57" s="238"/>
      <c r="L57" s="272"/>
      <c r="M57" s="236"/>
      <c r="N57" s="235"/>
      <c r="O57" s="234"/>
      <c r="P57" s="231"/>
      <c r="Q57" s="233"/>
      <c r="R57" s="232">
        <f t="shared" si="12"/>
        <v>750.54</v>
      </c>
      <c r="S57" s="231">
        <f t="shared" si="13"/>
        <v>12916.79</v>
      </c>
      <c r="T57" s="230">
        <f t="shared" si="14"/>
        <v>1</v>
      </c>
      <c r="U57" s="311"/>
      <c r="V57" s="310"/>
      <c r="W57" s="310"/>
      <c r="X57" s="310"/>
      <c r="Y57" s="310"/>
      <c r="Z57" s="310"/>
      <c r="AA57" s="310"/>
      <c r="AB57" s="310"/>
      <c r="AC57" s="310"/>
      <c r="AD57" s="310"/>
      <c r="AE57" s="310"/>
      <c r="AF57" s="310"/>
      <c r="AG57" s="310"/>
      <c r="AH57" s="310"/>
    </row>
    <row r="58" spans="1:34" ht="85" x14ac:dyDescent="0.2">
      <c r="A58" s="329" t="s">
        <v>88</v>
      </c>
      <c r="B58" s="328"/>
      <c r="C58" s="327" t="s">
        <v>188</v>
      </c>
      <c r="D58" s="326" t="s">
        <v>291</v>
      </c>
      <c r="E58" s="246" t="s">
        <v>246</v>
      </c>
      <c r="F58" s="240">
        <v>96.71</v>
      </c>
      <c r="G58" s="240">
        <v>36746.89</v>
      </c>
      <c r="H58" s="235">
        <f t="shared" si="4"/>
        <v>4.5092240886522465E-2</v>
      </c>
      <c r="I58" s="239"/>
      <c r="J58" s="236"/>
      <c r="K58" s="238"/>
      <c r="L58" s="272"/>
      <c r="M58" s="236"/>
      <c r="N58" s="235"/>
      <c r="O58" s="234"/>
      <c r="P58" s="231"/>
      <c r="Q58" s="233"/>
      <c r="R58" s="232">
        <f t="shared" si="12"/>
        <v>379.97</v>
      </c>
      <c r="S58" s="231">
        <f t="shared" si="13"/>
        <v>36746.89</v>
      </c>
      <c r="T58" s="230">
        <f t="shared" si="14"/>
        <v>1</v>
      </c>
      <c r="U58" s="311"/>
      <c r="V58" s="310"/>
      <c r="W58" s="310"/>
      <c r="X58" s="310"/>
      <c r="Y58" s="310"/>
      <c r="Z58" s="310"/>
      <c r="AA58" s="310"/>
      <c r="AB58" s="310"/>
      <c r="AC58" s="310"/>
      <c r="AD58" s="310"/>
      <c r="AE58" s="310"/>
      <c r="AF58" s="310"/>
      <c r="AG58" s="310"/>
      <c r="AH58" s="310"/>
    </row>
    <row r="59" spans="1:34" ht="34" x14ac:dyDescent="0.2">
      <c r="A59" s="329" t="s">
        <v>89</v>
      </c>
      <c r="B59" s="328"/>
      <c r="C59" s="327" t="s">
        <v>189</v>
      </c>
      <c r="D59" s="326" t="s">
        <v>291</v>
      </c>
      <c r="E59" s="241" t="s">
        <v>265</v>
      </c>
      <c r="F59" s="240">
        <v>29.98</v>
      </c>
      <c r="G59" s="240">
        <v>7227.57</v>
      </c>
      <c r="H59" s="235">
        <f t="shared" si="4"/>
        <v>8.8689771423977153E-3</v>
      </c>
      <c r="I59" s="239"/>
      <c r="J59" s="236"/>
      <c r="K59" s="238"/>
      <c r="L59" s="272"/>
      <c r="M59" s="236"/>
      <c r="N59" s="235"/>
      <c r="O59" s="234"/>
      <c r="P59" s="231"/>
      <c r="Q59" s="233"/>
      <c r="R59" s="232">
        <f t="shared" si="12"/>
        <v>241.08</v>
      </c>
      <c r="S59" s="231">
        <f t="shared" si="13"/>
        <v>7227.57</v>
      </c>
      <c r="T59" s="230">
        <f t="shared" si="14"/>
        <v>1</v>
      </c>
      <c r="U59" s="311"/>
      <c r="V59" s="310"/>
      <c r="W59" s="310"/>
      <c r="X59" s="310"/>
      <c r="Y59" s="310"/>
      <c r="Z59" s="310"/>
      <c r="AA59" s="310"/>
      <c r="AB59" s="310"/>
      <c r="AC59" s="310"/>
      <c r="AD59" s="310"/>
      <c r="AE59" s="310"/>
      <c r="AF59" s="310"/>
      <c r="AG59" s="310"/>
      <c r="AH59" s="310"/>
    </row>
    <row r="60" spans="1:34" ht="17" x14ac:dyDescent="0.2">
      <c r="A60" s="329" t="s">
        <v>90</v>
      </c>
      <c r="B60" s="328"/>
      <c r="C60" s="327" t="s">
        <v>190</v>
      </c>
      <c r="D60" s="326" t="s">
        <v>291</v>
      </c>
      <c r="E60" s="246" t="s">
        <v>266</v>
      </c>
      <c r="F60" s="240">
        <v>47.97</v>
      </c>
      <c r="G60" s="240">
        <v>1470.76</v>
      </c>
      <c r="H60" s="235">
        <f t="shared" si="4"/>
        <v>1.8047748858818198E-3</v>
      </c>
      <c r="I60" s="239"/>
      <c r="J60" s="236"/>
      <c r="K60" s="238"/>
      <c r="L60" s="272"/>
      <c r="M60" s="236"/>
      <c r="N60" s="235"/>
      <c r="O60" s="234"/>
      <c r="P60" s="231"/>
      <c r="Q60" s="233"/>
      <c r="R60" s="232">
        <f t="shared" si="12"/>
        <v>30.66</v>
      </c>
      <c r="S60" s="231">
        <f t="shared" si="13"/>
        <v>1470.76</v>
      </c>
      <c r="T60" s="230">
        <f t="shared" si="14"/>
        <v>1</v>
      </c>
      <c r="U60" s="311"/>
      <c r="V60" s="310"/>
      <c r="W60" s="310"/>
      <c r="X60" s="310"/>
      <c r="Y60" s="310"/>
      <c r="Z60" s="310"/>
      <c r="AA60" s="310"/>
      <c r="AB60" s="310"/>
      <c r="AC60" s="310"/>
      <c r="AD60" s="310"/>
      <c r="AE60" s="310"/>
      <c r="AF60" s="310"/>
      <c r="AG60" s="310"/>
      <c r="AH60" s="310"/>
    </row>
    <row r="61" spans="1:34" s="247" customFormat="1" ht="34" x14ac:dyDescent="0.2">
      <c r="A61" s="325" t="s">
        <v>91</v>
      </c>
      <c r="B61" s="324"/>
      <c r="C61" s="323" t="s">
        <v>191</v>
      </c>
      <c r="D61" s="322"/>
      <c r="E61" s="259"/>
      <c r="F61" s="259"/>
      <c r="G61" s="258">
        <f>SUM(G62,G64)</f>
        <v>17065.82</v>
      </c>
      <c r="H61" s="253"/>
      <c r="I61" s="257"/>
      <c r="J61" s="254"/>
      <c r="K61" s="256"/>
      <c r="L61" s="274"/>
      <c r="M61" s="254"/>
      <c r="N61" s="253"/>
      <c r="O61" s="252"/>
      <c r="P61" s="249"/>
      <c r="Q61" s="251"/>
      <c r="R61" s="250"/>
      <c r="S61" s="249"/>
      <c r="T61" s="248"/>
      <c r="U61" s="321"/>
      <c r="V61" s="320"/>
      <c r="W61" s="320"/>
      <c r="X61" s="320"/>
      <c r="Y61" s="320"/>
      <c r="Z61" s="320"/>
      <c r="AA61" s="320"/>
      <c r="AB61" s="320"/>
      <c r="AC61" s="320"/>
      <c r="AD61" s="320"/>
      <c r="AE61" s="320"/>
      <c r="AF61" s="320"/>
      <c r="AG61" s="320"/>
      <c r="AH61" s="320"/>
    </row>
    <row r="62" spans="1:34" s="247" customFormat="1" ht="17" x14ac:dyDescent="0.2">
      <c r="A62" s="325" t="s">
        <v>92</v>
      </c>
      <c r="B62" s="324"/>
      <c r="C62" s="323" t="s">
        <v>192</v>
      </c>
      <c r="D62" s="322"/>
      <c r="E62" s="259"/>
      <c r="F62" s="259"/>
      <c r="G62" s="258">
        <f>G63</f>
        <v>5467.93</v>
      </c>
      <c r="H62" s="253">
        <f t="shared" ref="H62:H89" si="15">G62/G$116</f>
        <v>6.7097165695013316E-3</v>
      </c>
      <c r="I62" s="257"/>
      <c r="J62" s="254"/>
      <c r="K62" s="256"/>
      <c r="L62" s="274"/>
      <c r="M62" s="254"/>
      <c r="N62" s="253"/>
      <c r="O62" s="252"/>
      <c r="P62" s="249"/>
      <c r="Q62" s="251"/>
      <c r="R62" s="250"/>
      <c r="S62" s="249"/>
      <c r="T62" s="248"/>
      <c r="U62" s="321"/>
      <c r="V62" s="320"/>
      <c r="W62" s="320"/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</row>
    <row r="63" spans="1:34" ht="17" x14ac:dyDescent="0.2">
      <c r="A63" s="329" t="s">
        <v>93</v>
      </c>
      <c r="B63" s="328"/>
      <c r="C63" s="327" t="s">
        <v>193</v>
      </c>
      <c r="D63" s="326" t="s">
        <v>291</v>
      </c>
      <c r="E63" s="246" t="s">
        <v>267</v>
      </c>
      <c r="F63" s="240">
        <v>117.59</v>
      </c>
      <c r="G63" s="240">
        <v>5467.93</v>
      </c>
      <c r="H63" s="235">
        <f t="shared" si="15"/>
        <v>6.7097165695013316E-3</v>
      </c>
      <c r="I63" s="239"/>
      <c r="J63" s="236"/>
      <c r="K63" s="238"/>
      <c r="L63" s="272"/>
      <c r="M63" s="236"/>
      <c r="N63" s="235"/>
      <c r="O63" s="234"/>
      <c r="P63" s="231"/>
      <c r="Q63" s="233"/>
      <c r="R63" s="232">
        <f>E63-O63</f>
        <v>46.5</v>
      </c>
      <c r="S63" s="231">
        <f>G63-P63</f>
        <v>5467.93</v>
      </c>
      <c r="T63" s="230">
        <f>S63/G63</f>
        <v>1</v>
      </c>
      <c r="U63" s="311"/>
      <c r="V63" s="310"/>
      <c r="W63" s="310"/>
      <c r="X63" s="310"/>
      <c r="Y63" s="310"/>
      <c r="Z63" s="310"/>
      <c r="AA63" s="310"/>
      <c r="AB63" s="310"/>
      <c r="AC63" s="310"/>
      <c r="AD63" s="310"/>
      <c r="AE63" s="310"/>
      <c r="AF63" s="310"/>
      <c r="AG63" s="310"/>
      <c r="AH63" s="310"/>
    </row>
    <row r="64" spans="1:34" s="247" customFormat="1" ht="34" x14ac:dyDescent="0.2">
      <c r="A64" s="325" t="s">
        <v>94</v>
      </c>
      <c r="B64" s="324"/>
      <c r="C64" s="323" t="s">
        <v>194</v>
      </c>
      <c r="D64" s="322"/>
      <c r="E64" s="259"/>
      <c r="F64" s="259"/>
      <c r="G64" s="258">
        <f>SUM(G65:G70)</f>
        <v>11597.89</v>
      </c>
      <c r="H64" s="253">
        <f t="shared" si="15"/>
        <v>1.4231812533125662E-2</v>
      </c>
      <c r="I64" s="257"/>
      <c r="J64" s="254"/>
      <c r="K64" s="256"/>
      <c r="L64" s="274"/>
      <c r="M64" s="254"/>
      <c r="N64" s="253"/>
      <c r="O64" s="252"/>
      <c r="P64" s="249"/>
      <c r="Q64" s="251"/>
      <c r="R64" s="250"/>
      <c r="S64" s="249"/>
      <c r="T64" s="248"/>
      <c r="U64" s="321"/>
      <c r="V64" s="320"/>
      <c r="W64" s="320"/>
      <c r="X64" s="320"/>
      <c r="Y64" s="320"/>
      <c r="Z64" s="320"/>
      <c r="AA64" s="320"/>
      <c r="AB64" s="320"/>
      <c r="AC64" s="320"/>
      <c r="AD64" s="320"/>
      <c r="AE64" s="320"/>
      <c r="AF64" s="320"/>
      <c r="AG64" s="320"/>
      <c r="AH64" s="320"/>
    </row>
    <row r="65" spans="1:34" ht="34" x14ac:dyDescent="0.2">
      <c r="A65" s="329" t="s">
        <v>95</v>
      </c>
      <c r="B65" s="328"/>
      <c r="C65" s="327" t="s">
        <v>195</v>
      </c>
      <c r="D65" s="326" t="s">
        <v>291</v>
      </c>
      <c r="E65" s="246" t="s">
        <v>268</v>
      </c>
      <c r="F65" s="240">
        <v>29.36</v>
      </c>
      <c r="G65" s="240">
        <v>561.36</v>
      </c>
      <c r="H65" s="235">
        <f t="shared" si="15"/>
        <v>6.8884687504325542E-4</v>
      </c>
      <c r="I65" s="239"/>
      <c r="J65" s="236"/>
      <c r="K65" s="238"/>
      <c r="L65" s="272"/>
      <c r="M65" s="236"/>
      <c r="N65" s="235"/>
      <c r="O65" s="234"/>
      <c r="P65" s="231"/>
      <c r="Q65" s="233"/>
      <c r="R65" s="232">
        <f t="shared" ref="R65:R70" si="16">E65-O65</f>
        <v>19.12</v>
      </c>
      <c r="S65" s="231">
        <f t="shared" ref="S65:S70" si="17">G65-P65</f>
        <v>561.36</v>
      </c>
      <c r="T65" s="230">
        <f t="shared" ref="T65:T70" si="18">S65/G65</f>
        <v>1</v>
      </c>
      <c r="U65" s="311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</row>
    <row r="66" spans="1:34" ht="51" x14ac:dyDescent="0.2">
      <c r="A66" s="329" t="s">
        <v>96</v>
      </c>
      <c r="B66" s="328"/>
      <c r="C66" s="327" t="s">
        <v>196</v>
      </c>
      <c r="D66" s="326" t="s">
        <v>291</v>
      </c>
      <c r="E66" s="246" t="s">
        <v>268</v>
      </c>
      <c r="F66" s="240">
        <v>19.3</v>
      </c>
      <c r="G66" s="240">
        <v>369.01</v>
      </c>
      <c r="H66" s="235">
        <f t="shared" si="15"/>
        <v>4.5281349821809833E-4</v>
      </c>
      <c r="I66" s="239"/>
      <c r="J66" s="236"/>
      <c r="K66" s="238"/>
      <c r="L66" s="272"/>
      <c r="M66" s="236"/>
      <c r="N66" s="235"/>
      <c r="O66" s="234"/>
      <c r="P66" s="231"/>
      <c r="Q66" s="233"/>
      <c r="R66" s="232">
        <f t="shared" si="16"/>
        <v>19.12</v>
      </c>
      <c r="S66" s="231">
        <f t="shared" si="17"/>
        <v>369.01</v>
      </c>
      <c r="T66" s="230">
        <f t="shared" si="18"/>
        <v>1</v>
      </c>
      <c r="U66" s="311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310"/>
    </row>
    <row r="67" spans="1:34" ht="34" x14ac:dyDescent="0.2">
      <c r="A67" s="329" t="s">
        <v>97</v>
      </c>
      <c r="B67" s="328"/>
      <c r="C67" s="327" t="s">
        <v>197</v>
      </c>
      <c r="D67" s="326" t="s">
        <v>291</v>
      </c>
      <c r="E67" s="241" t="s">
        <v>269</v>
      </c>
      <c r="F67" s="240">
        <v>16.010000000000002</v>
      </c>
      <c r="G67" s="240">
        <v>2015.97</v>
      </c>
      <c r="H67" s="235">
        <f t="shared" si="15"/>
        <v>2.4738040378383774E-3</v>
      </c>
      <c r="I67" s="239"/>
      <c r="J67" s="236"/>
      <c r="K67" s="238"/>
      <c r="L67" s="272"/>
      <c r="M67" s="236"/>
      <c r="N67" s="235"/>
      <c r="O67" s="234"/>
      <c r="P67" s="231"/>
      <c r="Q67" s="233"/>
      <c r="R67" s="232">
        <f t="shared" si="16"/>
        <v>125.92</v>
      </c>
      <c r="S67" s="231">
        <f t="shared" si="17"/>
        <v>2015.97</v>
      </c>
      <c r="T67" s="230">
        <f t="shared" si="18"/>
        <v>1</v>
      </c>
      <c r="U67" s="311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  <c r="AH67" s="310"/>
    </row>
    <row r="68" spans="1:34" ht="51" x14ac:dyDescent="0.2">
      <c r="A68" s="329" t="s">
        <v>98</v>
      </c>
      <c r="B68" s="328"/>
      <c r="C68" s="327" t="s">
        <v>198</v>
      </c>
      <c r="D68" s="326" t="s">
        <v>291</v>
      </c>
      <c r="E68" s="246" t="s">
        <v>269</v>
      </c>
      <c r="F68" s="240">
        <v>17.21</v>
      </c>
      <c r="G68" s="240">
        <v>2167.08</v>
      </c>
      <c r="H68" s="235">
        <f t="shared" si="15"/>
        <v>2.6592316623356453E-3</v>
      </c>
      <c r="I68" s="239"/>
      <c r="J68" s="236"/>
      <c r="K68" s="238"/>
      <c r="L68" s="272"/>
      <c r="M68" s="236"/>
      <c r="N68" s="235"/>
      <c r="O68" s="234"/>
      <c r="P68" s="231"/>
      <c r="Q68" s="233"/>
      <c r="R68" s="232">
        <f t="shared" si="16"/>
        <v>125.92</v>
      </c>
      <c r="S68" s="231">
        <f t="shared" si="17"/>
        <v>2167.08</v>
      </c>
      <c r="T68" s="230">
        <f t="shared" si="18"/>
        <v>1</v>
      </c>
      <c r="U68" s="311"/>
      <c r="V68" s="310"/>
      <c r="W68" s="310"/>
      <c r="X68" s="310"/>
      <c r="Y68" s="310"/>
      <c r="Z68" s="310"/>
      <c r="AA68" s="310"/>
      <c r="AB68" s="310"/>
      <c r="AC68" s="310"/>
      <c r="AD68" s="310"/>
      <c r="AE68" s="310"/>
      <c r="AF68" s="310"/>
      <c r="AG68" s="310"/>
      <c r="AH68" s="310"/>
    </row>
    <row r="69" spans="1:34" ht="17" x14ac:dyDescent="0.2">
      <c r="A69" s="329" t="s">
        <v>99</v>
      </c>
      <c r="B69" s="328"/>
      <c r="C69" s="327" t="s">
        <v>193</v>
      </c>
      <c r="D69" s="326" t="s">
        <v>291</v>
      </c>
      <c r="E69" s="241" t="s">
        <v>270</v>
      </c>
      <c r="F69" s="240">
        <v>117.59</v>
      </c>
      <c r="G69" s="240">
        <v>5710.17</v>
      </c>
      <c r="H69" s="235">
        <f t="shared" si="15"/>
        <v>7.0069701447658291E-3</v>
      </c>
      <c r="I69" s="239"/>
      <c r="J69" s="236"/>
      <c r="K69" s="238"/>
      <c r="L69" s="272"/>
      <c r="M69" s="236"/>
      <c r="N69" s="235"/>
      <c r="O69" s="234"/>
      <c r="P69" s="231"/>
      <c r="Q69" s="233"/>
      <c r="R69" s="232">
        <f t="shared" si="16"/>
        <v>48.56</v>
      </c>
      <c r="S69" s="231">
        <f t="shared" si="17"/>
        <v>5710.17</v>
      </c>
      <c r="T69" s="230">
        <f t="shared" si="18"/>
        <v>1</v>
      </c>
      <c r="U69" s="311"/>
      <c r="V69" s="310"/>
      <c r="W69" s="310"/>
      <c r="X69" s="310"/>
      <c r="Y69" s="310"/>
      <c r="Z69" s="310"/>
      <c r="AA69" s="310"/>
      <c r="AB69" s="310"/>
      <c r="AC69" s="310"/>
      <c r="AD69" s="310"/>
      <c r="AE69" s="310"/>
      <c r="AF69" s="310"/>
      <c r="AG69" s="310"/>
      <c r="AH69" s="310"/>
    </row>
    <row r="70" spans="1:34" ht="17" x14ac:dyDescent="0.2">
      <c r="A70" s="329" t="s">
        <v>100</v>
      </c>
      <c r="B70" s="328"/>
      <c r="C70" s="327" t="s">
        <v>199</v>
      </c>
      <c r="D70" s="326" t="s">
        <v>295</v>
      </c>
      <c r="E70" s="241" t="s">
        <v>240</v>
      </c>
      <c r="F70" s="240">
        <v>774.3</v>
      </c>
      <c r="G70" s="240">
        <v>774.3</v>
      </c>
      <c r="H70" s="235">
        <f t="shared" si="15"/>
        <v>9.50146314924456E-4</v>
      </c>
      <c r="I70" s="239"/>
      <c r="J70" s="236"/>
      <c r="K70" s="238"/>
      <c r="L70" s="272"/>
      <c r="M70" s="236"/>
      <c r="N70" s="235"/>
      <c r="O70" s="234"/>
      <c r="P70" s="231"/>
      <c r="Q70" s="233"/>
      <c r="R70" s="232">
        <f t="shared" si="16"/>
        <v>1</v>
      </c>
      <c r="S70" s="231">
        <f t="shared" si="17"/>
        <v>774.3</v>
      </c>
      <c r="T70" s="230">
        <f t="shared" si="18"/>
        <v>1</v>
      </c>
      <c r="U70" s="311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310"/>
      <c r="AG70" s="310"/>
      <c r="AH70" s="310"/>
    </row>
    <row r="71" spans="1:34" s="247" customFormat="1" ht="17" x14ac:dyDescent="0.2">
      <c r="A71" s="325" t="s">
        <v>101</v>
      </c>
      <c r="B71" s="324"/>
      <c r="C71" s="323" t="s">
        <v>200</v>
      </c>
      <c r="D71" s="322"/>
      <c r="E71" s="259"/>
      <c r="F71" s="259"/>
      <c r="G71" s="258">
        <f>SUM(G72:G79)</f>
        <v>9511.4699999999993</v>
      </c>
      <c r="H71" s="253">
        <f t="shared" si="15"/>
        <v>1.16715590468998E-2</v>
      </c>
      <c r="I71" s="257"/>
      <c r="J71" s="254"/>
      <c r="K71" s="256"/>
      <c r="L71" s="274"/>
      <c r="M71" s="254"/>
      <c r="N71" s="253"/>
      <c r="O71" s="252"/>
      <c r="P71" s="249"/>
      <c r="Q71" s="251"/>
      <c r="R71" s="250"/>
      <c r="S71" s="249"/>
      <c r="T71" s="248"/>
      <c r="U71" s="321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0"/>
    </row>
    <row r="72" spans="1:34" ht="17" x14ac:dyDescent="0.2">
      <c r="A72" s="319" t="s">
        <v>102</v>
      </c>
      <c r="B72" s="318"/>
      <c r="C72" s="317" t="s">
        <v>201</v>
      </c>
      <c r="D72" s="316" t="s">
        <v>295</v>
      </c>
      <c r="E72" s="246" t="s">
        <v>271</v>
      </c>
      <c r="F72" s="240">
        <v>199.91</v>
      </c>
      <c r="G72" s="315">
        <v>599.73</v>
      </c>
      <c r="H72" s="235">
        <f t="shared" si="15"/>
        <v>7.3593084004861691E-4</v>
      </c>
      <c r="I72" s="239"/>
      <c r="J72" s="236"/>
      <c r="K72" s="238"/>
      <c r="L72" s="272"/>
      <c r="M72" s="236"/>
      <c r="N72" s="235"/>
      <c r="O72" s="234"/>
      <c r="P72" s="231"/>
      <c r="Q72" s="233"/>
      <c r="R72" s="232">
        <f t="shared" ref="R72:R79" si="19">E72-O72</f>
        <v>3</v>
      </c>
      <c r="S72" s="231">
        <f t="shared" ref="S72:S79" si="20">G72-P72</f>
        <v>599.73</v>
      </c>
      <c r="T72" s="230">
        <f t="shared" ref="T72:T79" si="21">S72/G72</f>
        <v>1</v>
      </c>
      <c r="U72" s="311"/>
      <c r="V72" s="310"/>
      <c r="W72" s="310"/>
      <c r="X72" s="310"/>
      <c r="Y72" s="310"/>
      <c r="Z72" s="310"/>
      <c r="AA72" s="310"/>
      <c r="AB72" s="310"/>
      <c r="AC72" s="310"/>
      <c r="AD72" s="310"/>
      <c r="AE72" s="310"/>
      <c r="AF72" s="310"/>
      <c r="AG72" s="310"/>
      <c r="AH72" s="310"/>
    </row>
    <row r="73" spans="1:34" ht="17" x14ac:dyDescent="0.2">
      <c r="A73" s="245" t="s">
        <v>103</v>
      </c>
      <c r="B73" s="244"/>
      <c r="C73" s="314" t="s">
        <v>202</v>
      </c>
      <c r="D73" s="313" t="s">
        <v>295</v>
      </c>
      <c r="E73" s="246" t="s">
        <v>271</v>
      </c>
      <c r="F73" s="240">
        <v>179.15</v>
      </c>
      <c r="G73" s="312">
        <v>537.45000000000005</v>
      </c>
      <c r="H73" s="235">
        <f t="shared" si="15"/>
        <v>6.5950682804616942E-4</v>
      </c>
      <c r="I73" s="239"/>
      <c r="J73" s="236"/>
      <c r="K73" s="238"/>
      <c r="L73" s="272"/>
      <c r="M73" s="236"/>
      <c r="N73" s="235"/>
      <c r="O73" s="234"/>
      <c r="P73" s="231"/>
      <c r="Q73" s="233"/>
      <c r="R73" s="232">
        <f t="shared" si="19"/>
        <v>3</v>
      </c>
      <c r="S73" s="231">
        <f t="shared" si="20"/>
        <v>537.45000000000005</v>
      </c>
      <c r="T73" s="230">
        <f t="shared" si="21"/>
        <v>1</v>
      </c>
      <c r="U73" s="311"/>
      <c r="V73" s="310"/>
      <c r="W73" s="310"/>
      <c r="X73" s="310"/>
      <c r="Y73" s="310"/>
      <c r="Z73" s="310"/>
      <c r="AA73" s="310"/>
      <c r="AB73" s="310"/>
      <c r="AC73" s="310"/>
      <c r="AD73" s="310"/>
      <c r="AE73" s="310"/>
      <c r="AF73" s="310"/>
      <c r="AG73" s="310"/>
      <c r="AH73" s="310"/>
    </row>
    <row r="74" spans="1:34" ht="17" x14ac:dyDescent="0.2">
      <c r="A74" s="245" t="s">
        <v>104</v>
      </c>
      <c r="B74" s="244"/>
      <c r="C74" s="314" t="s">
        <v>203</v>
      </c>
      <c r="D74" s="313" t="s">
        <v>290</v>
      </c>
      <c r="E74" s="246" t="s">
        <v>240</v>
      </c>
      <c r="F74" s="240">
        <v>2315.6999999999998</v>
      </c>
      <c r="G74" s="312">
        <v>2315.6999999999998</v>
      </c>
      <c r="H74" s="235">
        <f t="shared" si="15"/>
        <v>2.8416037988771314E-3</v>
      </c>
      <c r="I74" s="239"/>
      <c r="J74" s="236"/>
      <c r="K74" s="238"/>
      <c r="L74" s="272"/>
      <c r="M74" s="236"/>
      <c r="N74" s="235"/>
      <c r="O74" s="234"/>
      <c r="P74" s="231"/>
      <c r="Q74" s="233"/>
      <c r="R74" s="232">
        <f t="shared" si="19"/>
        <v>1</v>
      </c>
      <c r="S74" s="231">
        <f t="shared" si="20"/>
        <v>2315.6999999999998</v>
      </c>
      <c r="T74" s="230">
        <f t="shared" si="21"/>
        <v>1</v>
      </c>
      <c r="U74" s="311"/>
      <c r="V74" s="310"/>
      <c r="W74" s="310"/>
      <c r="X74" s="310"/>
      <c r="Y74" s="310"/>
      <c r="Z74" s="310"/>
      <c r="AA74" s="310"/>
      <c r="AB74" s="310"/>
      <c r="AC74" s="310"/>
      <c r="AD74" s="310"/>
      <c r="AE74" s="310"/>
      <c r="AF74" s="310"/>
      <c r="AG74" s="310"/>
      <c r="AH74" s="310"/>
    </row>
    <row r="75" spans="1:34" ht="17" x14ac:dyDescent="0.2">
      <c r="A75" s="245" t="s">
        <v>105</v>
      </c>
      <c r="B75" s="244"/>
      <c r="C75" s="314" t="s">
        <v>204</v>
      </c>
      <c r="D75" s="313" t="s">
        <v>290</v>
      </c>
      <c r="E75" s="246" t="s">
        <v>240</v>
      </c>
      <c r="F75" s="240">
        <v>223.99</v>
      </c>
      <c r="G75" s="312">
        <v>223.99</v>
      </c>
      <c r="H75" s="235">
        <f t="shared" si="15"/>
        <v>2.7485893462473064E-4</v>
      </c>
      <c r="I75" s="239"/>
      <c r="J75" s="236"/>
      <c r="K75" s="238"/>
      <c r="L75" s="272"/>
      <c r="M75" s="236"/>
      <c r="N75" s="235"/>
      <c r="O75" s="234"/>
      <c r="P75" s="231"/>
      <c r="Q75" s="233"/>
      <c r="R75" s="232">
        <f t="shared" si="19"/>
        <v>1</v>
      </c>
      <c r="S75" s="231">
        <f t="shared" si="20"/>
        <v>223.99</v>
      </c>
      <c r="T75" s="230">
        <f t="shared" si="21"/>
        <v>1</v>
      </c>
      <c r="U75" s="311"/>
      <c r="V75" s="310"/>
      <c r="W75" s="310"/>
      <c r="X75" s="310"/>
      <c r="Y75" s="310"/>
      <c r="Z75" s="310"/>
      <c r="AA75" s="310"/>
      <c r="AB75" s="310"/>
      <c r="AC75" s="310"/>
      <c r="AD75" s="310"/>
      <c r="AE75" s="310"/>
      <c r="AF75" s="310"/>
      <c r="AG75" s="310"/>
      <c r="AH75" s="310"/>
    </row>
    <row r="76" spans="1:34" ht="17" x14ac:dyDescent="0.2">
      <c r="A76" s="271" t="s">
        <v>106</v>
      </c>
      <c r="B76" s="270"/>
      <c r="C76" s="309" t="s">
        <v>205</v>
      </c>
      <c r="D76" s="268" t="s">
        <v>290</v>
      </c>
      <c r="E76" s="241" t="s">
        <v>240</v>
      </c>
      <c r="F76" s="240">
        <v>968.32</v>
      </c>
      <c r="G76" s="266">
        <v>968.32</v>
      </c>
      <c r="H76" s="235">
        <f t="shared" si="15"/>
        <v>1.1882289547561014E-3</v>
      </c>
      <c r="I76" s="239"/>
      <c r="J76" s="236"/>
      <c r="K76" s="238"/>
      <c r="L76" s="272"/>
      <c r="M76" s="236"/>
      <c r="N76" s="235"/>
      <c r="O76" s="234"/>
      <c r="P76" s="231"/>
      <c r="Q76" s="233"/>
      <c r="R76" s="232">
        <f t="shared" si="19"/>
        <v>1</v>
      </c>
      <c r="S76" s="231">
        <f t="shared" si="20"/>
        <v>968.32</v>
      </c>
      <c r="T76" s="230">
        <f t="shared" si="21"/>
        <v>1</v>
      </c>
      <c r="U76" s="283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</row>
    <row r="77" spans="1:34" ht="34" x14ac:dyDescent="0.2">
      <c r="A77" s="271" t="s">
        <v>107</v>
      </c>
      <c r="B77" s="270"/>
      <c r="C77" s="308" t="s">
        <v>206</v>
      </c>
      <c r="D77" s="268" t="s">
        <v>290</v>
      </c>
      <c r="E77" s="246" t="s">
        <v>240</v>
      </c>
      <c r="F77" s="240">
        <v>1175.08</v>
      </c>
      <c r="G77" s="266">
        <v>1175.08</v>
      </c>
      <c r="H77" s="235">
        <f t="shared" si="15"/>
        <v>1.4419448944096988E-3</v>
      </c>
      <c r="I77" s="239"/>
      <c r="J77" s="236"/>
      <c r="K77" s="238"/>
      <c r="L77" s="272"/>
      <c r="M77" s="236"/>
      <c r="N77" s="235"/>
      <c r="O77" s="234"/>
      <c r="P77" s="231"/>
      <c r="Q77" s="233"/>
      <c r="R77" s="232">
        <f t="shared" si="19"/>
        <v>1</v>
      </c>
      <c r="S77" s="231">
        <f t="shared" si="20"/>
        <v>1175.08</v>
      </c>
      <c r="T77" s="230">
        <f t="shared" si="21"/>
        <v>1</v>
      </c>
      <c r="U77" s="283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</row>
    <row r="78" spans="1:34" ht="17" x14ac:dyDescent="0.2">
      <c r="A78" s="271" t="s">
        <v>108</v>
      </c>
      <c r="B78" s="270"/>
      <c r="C78" s="308" t="s">
        <v>207</v>
      </c>
      <c r="D78" s="242" t="s">
        <v>294</v>
      </c>
      <c r="E78" s="246" t="s">
        <v>272</v>
      </c>
      <c r="F78" s="240">
        <v>357.1</v>
      </c>
      <c r="G78" s="307">
        <v>1999.76</v>
      </c>
      <c r="H78" s="235">
        <f t="shared" si="15"/>
        <v>2.453912688535878E-3</v>
      </c>
      <c r="I78" s="239"/>
      <c r="J78" s="236"/>
      <c r="K78" s="238"/>
      <c r="L78" s="272"/>
      <c r="M78" s="236"/>
      <c r="N78" s="235"/>
      <c r="O78" s="234"/>
      <c r="P78" s="231"/>
      <c r="Q78" s="233"/>
      <c r="R78" s="232">
        <f t="shared" si="19"/>
        <v>5.6</v>
      </c>
      <c r="S78" s="231">
        <f t="shared" si="20"/>
        <v>1999.76</v>
      </c>
      <c r="T78" s="230">
        <f t="shared" si="21"/>
        <v>1</v>
      </c>
      <c r="U78" s="306"/>
      <c r="V78" s="284"/>
      <c r="W78" s="267"/>
      <c r="X78" s="282"/>
      <c r="Y78" s="267"/>
      <c r="Z78" s="295"/>
      <c r="AA78" s="283"/>
      <c r="AB78" s="284"/>
      <c r="AC78" s="283"/>
      <c r="AD78" s="284"/>
      <c r="AE78" s="283"/>
      <c r="AF78" s="284"/>
      <c r="AG78" s="283"/>
      <c r="AH78" s="282"/>
    </row>
    <row r="79" spans="1:34" ht="17" x14ac:dyDescent="0.2">
      <c r="A79" s="305" t="s">
        <v>109</v>
      </c>
      <c r="B79" s="304"/>
      <c r="C79" s="269" t="s">
        <v>208</v>
      </c>
      <c r="D79" s="268" t="s">
        <v>291</v>
      </c>
      <c r="E79" s="241" t="s">
        <v>273</v>
      </c>
      <c r="F79" s="240">
        <v>805.45</v>
      </c>
      <c r="G79" s="266">
        <v>1691.44</v>
      </c>
      <c r="H79" s="300">
        <f t="shared" si="15"/>
        <v>2.075572107601475E-3</v>
      </c>
      <c r="I79" s="303"/>
      <c r="J79" s="301"/>
      <c r="K79" s="302"/>
      <c r="L79" s="279"/>
      <c r="M79" s="301"/>
      <c r="N79" s="300"/>
      <c r="O79" s="299"/>
      <c r="P79" s="298"/>
      <c r="Q79" s="297"/>
      <c r="R79" s="232">
        <f t="shared" si="19"/>
        <v>2.1</v>
      </c>
      <c r="S79" s="231">
        <f t="shared" si="20"/>
        <v>1691.44</v>
      </c>
      <c r="T79" s="230">
        <f t="shared" si="21"/>
        <v>1</v>
      </c>
      <c r="U79" s="296"/>
      <c r="V79" s="284"/>
      <c r="W79" s="267"/>
      <c r="X79" s="282"/>
      <c r="Y79" s="267"/>
      <c r="Z79" s="295"/>
      <c r="AA79" s="283"/>
      <c r="AB79" s="284"/>
      <c r="AC79" s="283"/>
      <c r="AD79" s="284"/>
      <c r="AE79" s="283"/>
      <c r="AF79" s="284"/>
      <c r="AG79" s="283"/>
      <c r="AH79" s="282"/>
    </row>
    <row r="80" spans="1:34" s="247" customFormat="1" ht="17" x14ac:dyDescent="0.2">
      <c r="A80" s="294" t="s">
        <v>110</v>
      </c>
      <c r="B80" s="293"/>
      <c r="C80" s="276" t="s">
        <v>209</v>
      </c>
      <c r="D80" s="275"/>
      <c r="E80" s="259"/>
      <c r="F80" s="259"/>
      <c r="G80" s="258">
        <f>SUM(G81:G84)</f>
        <v>30723.02</v>
      </c>
      <c r="H80" s="253">
        <f t="shared" si="15"/>
        <v>3.7700328343471992E-2</v>
      </c>
      <c r="I80" s="257"/>
      <c r="J80" s="254"/>
      <c r="K80" s="256"/>
      <c r="L80" s="280"/>
      <c r="M80" s="254"/>
      <c r="N80" s="253"/>
      <c r="O80" s="252"/>
      <c r="P80" s="249"/>
      <c r="Q80" s="251"/>
      <c r="R80" s="250"/>
      <c r="S80" s="249"/>
      <c r="T80" s="248"/>
      <c r="U80" s="292"/>
      <c r="V80" s="290"/>
      <c r="W80" s="273"/>
      <c r="X80" s="288"/>
      <c r="Y80" s="273"/>
      <c r="Z80" s="291"/>
      <c r="AA80" s="289"/>
      <c r="AB80" s="290"/>
      <c r="AC80" s="289"/>
      <c r="AD80" s="290"/>
      <c r="AE80" s="289"/>
      <c r="AF80" s="290"/>
      <c r="AG80" s="289"/>
      <c r="AH80" s="288"/>
    </row>
    <row r="81" spans="1:34" ht="17" x14ac:dyDescent="0.2">
      <c r="A81" s="287" t="s">
        <v>111</v>
      </c>
      <c r="B81" s="286"/>
      <c r="C81" s="285" t="s">
        <v>210</v>
      </c>
      <c r="D81" s="268" t="s">
        <v>290</v>
      </c>
      <c r="E81" s="241" t="s">
        <v>274</v>
      </c>
      <c r="F81" s="240">
        <v>739.26</v>
      </c>
      <c r="G81" s="266">
        <v>11088.9</v>
      </c>
      <c r="H81" s="235">
        <f t="shared" si="15"/>
        <v>1.360722907344156E-2</v>
      </c>
      <c r="I81" s="239"/>
      <c r="J81" s="236"/>
      <c r="K81" s="238"/>
      <c r="L81" s="279"/>
      <c r="M81" s="236"/>
      <c r="N81" s="235"/>
      <c r="O81" s="234"/>
      <c r="P81" s="231"/>
      <c r="Q81" s="233"/>
      <c r="R81" s="232">
        <f>E81-O81</f>
        <v>15</v>
      </c>
      <c r="S81" s="231">
        <f>G81-P81</f>
        <v>11088.9</v>
      </c>
      <c r="T81" s="230">
        <f>S81/G81</f>
        <v>1</v>
      </c>
      <c r="U81" s="283"/>
      <c r="V81" s="282"/>
      <c r="W81" s="267"/>
      <c r="X81" s="282"/>
      <c r="Y81" s="267"/>
      <c r="Z81" s="282"/>
      <c r="AA81" s="283"/>
      <c r="AB81" s="284"/>
      <c r="AC81" s="283"/>
      <c r="AD81" s="284"/>
      <c r="AE81" s="283"/>
      <c r="AF81" s="284"/>
      <c r="AG81" s="283"/>
      <c r="AH81" s="282"/>
    </row>
    <row r="82" spans="1:34" ht="17" x14ac:dyDescent="0.2">
      <c r="A82" s="271" t="s">
        <v>112</v>
      </c>
      <c r="B82" s="270"/>
      <c r="C82" s="281" t="s">
        <v>211</v>
      </c>
      <c r="D82" s="268" t="s">
        <v>290</v>
      </c>
      <c r="E82" s="241" t="s">
        <v>275</v>
      </c>
      <c r="F82" s="240">
        <v>693.88</v>
      </c>
      <c r="G82" s="266">
        <v>9020.44</v>
      </c>
      <c r="H82" s="235">
        <f t="shared" si="15"/>
        <v>1.1069014367812425E-2</v>
      </c>
      <c r="I82" s="239"/>
      <c r="J82" s="236"/>
      <c r="K82" s="238"/>
      <c r="L82" s="279"/>
      <c r="M82" s="236"/>
      <c r="N82" s="235"/>
      <c r="O82" s="234"/>
      <c r="P82" s="231"/>
      <c r="Q82" s="233"/>
      <c r="R82" s="232">
        <f>E82-O82</f>
        <v>13</v>
      </c>
      <c r="S82" s="231">
        <f>G82-P82</f>
        <v>9020.44</v>
      </c>
      <c r="T82" s="230">
        <f>S82/G82</f>
        <v>1</v>
      </c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</row>
    <row r="83" spans="1:34" ht="17" x14ac:dyDescent="0.2">
      <c r="A83" s="271" t="s">
        <v>113</v>
      </c>
      <c r="B83" s="270"/>
      <c r="C83" s="269" t="s">
        <v>201</v>
      </c>
      <c r="D83" s="268" t="s">
        <v>295</v>
      </c>
      <c r="E83" s="246" t="s">
        <v>276</v>
      </c>
      <c r="F83" s="240">
        <v>199.91</v>
      </c>
      <c r="G83" s="266">
        <v>5597.48</v>
      </c>
      <c r="H83" s="235">
        <f t="shared" si="15"/>
        <v>6.868687840453757E-3</v>
      </c>
      <c r="I83" s="239"/>
      <c r="J83" s="236"/>
      <c r="K83" s="238"/>
      <c r="L83" s="279"/>
      <c r="M83" s="236"/>
      <c r="N83" s="235"/>
      <c r="O83" s="234"/>
      <c r="P83" s="231"/>
      <c r="Q83" s="233"/>
      <c r="R83" s="232">
        <f>E83-O83</f>
        <v>28</v>
      </c>
      <c r="S83" s="231">
        <f>G83-P83</f>
        <v>5597.48</v>
      </c>
      <c r="T83" s="230">
        <f>S83/G83</f>
        <v>1</v>
      </c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</row>
    <row r="84" spans="1:34" ht="17" x14ac:dyDescent="0.2">
      <c r="A84" s="271" t="s">
        <v>114</v>
      </c>
      <c r="B84" s="270"/>
      <c r="C84" s="269" t="s">
        <v>202</v>
      </c>
      <c r="D84" s="268" t="s">
        <v>295</v>
      </c>
      <c r="E84" s="241" t="s">
        <v>276</v>
      </c>
      <c r="F84" s="240">
        <v>179.15</v>
      </c>
      <c r="G84" s="266">
        <v>5016.2</v>
      </c>
      <c r="H84" s="235">
        <f t="shared" si="15"/>
        <v>6.1553970617642473E-3</v>
      </c>
      <c r="I84" s="239"/>
      <c r="J84" s="236"/>
      <c r="K84" s="238"/>
      <c r="L84" s="279"/>
      <c r="M84" s="236"/>
      <c r="N84" s="235"/>
      <c r="O84" s="234"/>
      <c r="P84" s="231"/>
      <c r="Q84" s="233"/>
      <c r="R84" s="232">
        <f>E84-O84</f>
        <v>28</v>
      </c>
      <c r="S84" s="231">
        <f>G84-P84</f>
        <v>5016.2</v>
      </c>
      <c r="T84" s="230">
        <f>S84/G84</f>
        <v>1</v>
      </c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</row>
    <row r="85" spans="1:34" s="247" customFormat="1" ht="17" x14ac:dyDescent="0.2">
      <c r="A85" s="278" t="s">
        <v>115</v>
      </c>
      <c r="B85" s="277"/>
      <c r="C85" s="276" t="s">
        <v>212</v>
      </c>
      <c r="D85" s="275"/>
      <c r="E85" s="259"/>
      <c r="F85" s="259"/>
      <c r="G85" s="258">
        <f>SUM(G86:G89)</f>
        <v>11292.970000000001</v>
      </c>
      <c r="H85" s="253">
        <f t="shared" si="15"/>
        <v>1.3857644104420039E-2</v>
      </c>
      <c r="I85" s="257"/>
      <c r="J85" s="254"/>
      <c r="K85" s="256"/>
      <c r="L85" s="280"/>
      <c r="M85" s="254"/>
      <c r="N85" s="253"/>
      <c r="O85" s="252"/>
      <c r="P85" s="249"/>
      <c r="Q85" s="251"/>
      <c r="R85" s="250"/>
      <c r="S85" s="249"/>
      <c r="T85" s="248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</row>
    <row r="86" spans="1:34" ht="34" x14ac:dyDescent="0.2">
      <c r="A86" s="271" t="s">
        <v>116</v>
      </c>
      <c r="B86" s="270"/>
      <c r="C86" s="269" t="s">
        <v>213</v>
      </c>
      <c r="D86" s="268" t="s">
        <v>290</v>
      </c>
      <c r="E86" s="246" t="s">
        <v>277</v>
      </c>
      <c r="F86" s="240">
        <v>70.02</v>
      </c>
      <c r="G86" s="266">
        <v>5111.46</v>
      </c>
      <c r="H86" s="235">
        <f t="shared" si="15"/>
        <v>6.2722909503858454E-3</v>
      </c>
      <c r="I86" s="239"/>
      <c r="J86" s="236"/>
      <c r="K86" s="238"/>
      <c r="L86" s="279"/>
      <c r="M86" s="236"/>
      <c r="N86" s="235"/>
      <c r="O86" s="234"/>
      <c r="P86" s="231"/>
      <c r="Q86" s="233"/>
      <c r="R86" s="232">
        <f>E86-O86</f>
        <v>73</v>
      </c>
      <c r="S86" s="231">
        <f>G86-P86</f>
        <v>5111.46</v>
      </c>
      <c r="T86" s="230">
        <f>S86/G86</f>
        <v>1</v>
      </c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</row>
    <row r="87" spans="1:34" ht="51" x14ac:dyDescent="0.2">
      <c r="A87" s="271" t="s">
        <v>117</v>
      </c>
      <c r="B87" s="270"/>
      <c r="C87" s="269" t="s">
        <v>214</v>
      </c>
      <c r="D87" s="268" t="s">
        <v>292</v>
      </c>
      <c r="E87" s="246" t="s">
        <v>240</v>
      </c>
      <c r="F87" s="240">
        <v>3255.67</v>
      </c>
      <c r="G87" s="266">
        <v>3255.67</v>
      </c>
      <c r="H87" s="235">
        <f t="shared" si="15"/>
        <v>3.9950443666668008E-3</v>
      </c>
      <c r="I87" s="239"/>
      <c r="J87" s="236"/>
      <c r="K87" s="238"/>
      <c r="L87" s="279"/>
      <c r="M87" s="236"/>
      <c r="N87" s="235"/>
      <c r="O87" s="234"/>
      <c r="P87" s="231"/>
      <c r="Q87" s="233"/>
      <c r="R87" s="232">
        <f>E87-O87</f>
        <v>1</v>
      </c>
      <c r="S87" s="231">
        <f>G87-P87</f>
        <v>3255.67</v>
      </c>
      <c r="T87" s="230">
        <f>S87/G87</f>
        <v>1</v>
      </c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</row>
    <row r="88" spans="1:34" ht="51" x14ac:dyDescent="0.2">
      <c r="A88" s="271" t="s">
        <v>118</v>
      </c>
      <c r="B88" s="270"/>
      <c r="C88" s="269" t="s">
        <v>215</v>
      </c>
      <c r="D88" s="268" t="s">
        <v>292</v>
      </c>
      <c r="E88" s="241" t="s">
        <v>278</v>
      </c>
      <c r="F88" s="240">
        <v>87.51</v>
      </c>
      <c r="G88" s="266">
        <v>612.57000000000005</v>
      </c>
      <c r="H88" s="235">
        <f t="shared" si="15"/>
        <v>7.5168685023023908E-4</v>
      </c>
      <c r="I88" s="239"/>
      <c r="J88" s="236"/>
      <c r="K88" s="238"/>
      <c r="L88" s="279"/>
      <c r="M88" s="236"/>
      <c r="N88" s="235"/>
      <c r="O88" s="234"/>
      <c r="P88" s="231"/>
      <c r="Q88" s="233"/>
      <c r="R88" s="232">
        <f>E88-O88</f>
        <v>7</v>
      </c>
      <c r="S88" s="231">
        <f>G88-P88</f>
        <v>612.57000000000005</v>
      </c>
      <c r="T88" s="230">
        <f>S88/G88</f>
        <v>1</v>
      </c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</row>
    <row r="89" spans="1:34" ht="18" customHeight="1" x14ac:dyDescent="0.2">
      <c r="A89" s="271" t="s">
        <v>119</v>
      </c>
      <c r="B89" s="270"/>
      <c r="C89" s="269" t="s">
        <v>216</v>
      </c>
      <c r="D89" s="268" t="s">
        <v>295</v>
      </c>
      <c r="E89" s="246" t="s">
        <v>271</v>
      </c>
      <c r="F89" s="240">
        <v>771.09</v>
      </c>
      <c r="G89" s="266">
        <v>2313.27</v>
      </c>
      <c r="H89" s="235">
        <f t="shared" si="15"/>
        <v>2.8386219371371517E-3</v>
      </c>
      <c r="I89" s="239"/>
      <c r="J89" s="236"/>
      <c r="K89" s="238"/>
      <c r="L89" s="279"/>
      <c r="M89" s="236"/>
      <c r="N89" s="235"/>
      <c r="O89" s="234"/>
      <c r="P89" s="231"/>
      <c r="Q89" s="233"/>
      <c r="R89" s="232">
        <f>E89-O89</f>
        <v>3</v>
      </c>
      <c r="S89" s="231">
        <f>G89-P89</f>
        <v>2313.27</v>
      </c>
      <c r="T89" s="230">
        <f>S89/G89</f>
        <v>1</v>
      </c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</row>
    <row r="90" spans="1:34" s="247" customFormat="1" ht="17" x14ac:dyDescent="0.2">
      <c r="A90" s="278" t="s">
        <v>120</v>
      </c>
      <c r="B90" s="277"/>
      <c r="C90" s="276" t="s">
        <v>217</v>
      </c>
      <c r="D90" s="275"/>
      <c r="E90" s="265"/>
      <c r="F90" s="265"/>
      <c r="G90" s="258">
        <f>SUM(G91,G102,G104)</f>
        <v>9108.49</v>
      </c>
      <c r="H90" s="253"/>
      <c r="I90" s="257"/>
      <c r="J90" s="254"/>
      <c r="K90" s="256"/>
      <c r="L90" s="274"/>
      <c r="M90" s="254"/>
      <c r="N90" s="253"/>
      <c r="O90" s="252"/>
      <c r="P90" s="249"/>
      <c r="Q90" s="251"/>
      <c r="R90" s="250"/>
      <c r="S90" s="249"/>
      <c r="T90" s="248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</row>
    <row r="91" spans="1:34" s="247" customFormat="1" ht="17" x14ac:dyDescent="0.2">
      <c r="A91" s="278" t="s">
        <v>121</v>
      </c>
      <c r="B91" s="277"/>
      <c r="C91" s="276" t="s">
        <v>218</v>
      </c>
      <c r="D91" s="275"/>
      <c r="E91" s="259"/>
      <c r="F91" s="259"/>
      <c r="G91" s="258">
        <f>SUM(G92:G101)</f>
        <v>7618.84</v>
      </c>
      <c r="H91" s="253">
        <f>G91/G$116</f>
        <v>9.3491059666783449E-3</v>
      </c>
      <c r="I91" s="257"/>
      <c r="J91" s="254"/>
      <c r="K91" s="256"/>
      <c r="L91" s="274"/>
      <c r="M91" s="254"/>
      <c r="N91" s="253"/>
      <c r="O91" s="252"/>
      <c r="P91" s="249"/>
      <c r="Q91" s="251"/>
      <c r="R91" s="250"/>
      <c r="S91" s="249"/>
      <c r="T91" s="248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</row>
    <row r="92" spans="1:34" ht="17" x14ac:dyDescent="0.2">
      <c r="A92" s="271" t="s">
        <v>122</v>
      </c>
      <c r="B92" s="270"/>
      <c r="C92" s="269" t="s">
        <v>219</v>
      </c>
      <c r="D92" s="268" t="s">
        <v>294</v>
      </c>
      <c r="E92" s="241" t="s">
        <v>279</v>
      </c>
      <c r="F92" s="240">
        <v>13.62</v>
      </c>
      <c r="G92" s="266">
        <v>1906.8</v>
      </c>
      <c r="H92" s="235">
        <f>G92/G$116</f>
        <v>2.3398411381866883E-3</v>
      </c>
      <c r="I92" s="239"/>
      <c r="J92" s="236"/>
      <c r="K92" s="238"/>
      <c r="L92" s="272"/>
      <c r="M92" s="236"/>
      <c r="N92" s="235"/>
      <c r="O92" s="234"/>
      <c r="P92" s="231"/>
      <c r="Q92" s="233"/>
      <c r="R92" s="232">
        <f t="shared" ref="R92:R101" si="22">E92-O92</f>
        <v>140</v>
      </c>
      <c r="S92" s="231">
        <f t="shared" ref="S92:S101" si="23">G92-P92</f>
        <v>1906.8</v>
      </c>
      <c r="T92" s="230">
        <f t="shared" ref="T92:T101" si="24">S92/G92</f>
        <v>1</v>
      </c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</row>
    <row r="93" spans="1:34" ht="17" x14ac:dyDescent="0.2">
      <c r="A93" s="271" t="s">
        <v>123</v>
      </c>
      <c r="B93" s="270"/>
      <c r="C93" s="269" t="s">
        <v>220</v>
      </c>
      <c r="D93" s="268" t="s">
        <v>290</v>
      </c>
      <c r="E93" s="246" t="s">
        <v>280</v>
      </c>
      <c r="F93" s="240">
        <v>19.309999999999999</v>
      </c>
      <c r="G93" s="266">
        <v>212.41</v>
      </c>
      <c r="H93" s="235"/>
      <c r="I93" s="239"/>
      <c r="J93" s="236"/>
      <c r="K93" s="238"/>
      <c r="L93" s="272"/>
      <c r="M93" s="236"/>
      <c r="N93" s="235"/>
      <c r="O93" s="234"/>
      <c r="P93" s="231"/>
      <c r="Q93" s="233"/>
      <c r="R93" s="232">
        <f t="shared" si="22"/>
        <v>11</v>
      </c>
      <c r="S93" s="231">
        <f t="shared" si="23"/>
        <v>212.41</v>
      </c>
      <c r="T93" s="230">
        <f t="shared" si="24"/>
        <v>1</v>
      </c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</row>
    <row r="94" spans="1:34" ht="17" x14ac:dyDescent="0.2">
      <c r="A94" s="271" t="s">
        <v>124</v>
      </c>
      <c r="B94" s="270"/>
      <c r="C94" s="269" t="s">
        <v>221</v>
      </c>
      <c r="D94" s="268" t="s">
        <v>290</v>
      </c>
      <c r="E94" s="246" t="s">
        <v>281</v>
      </c>
      <c r="F94" s="240">
        <v>5.92</v>
      </c>
      <c r="G94" s="266">
        <v>130.24</v>
      </c>
      <c r="H94" s="235">
        <f>G94/G$116</f>
        <v>1.5981797243414848E-4</v>
      </c>
      <c r="I94" s="239"/>
      <c r="J94" s="236"/>
      <c r="K94" s="238"/>
      <c r="L94" s="272"/>
      <c r="M94" s="236"/>
      <c r="N94" s="235"/>
      <c r="O94" s="234"/>
      <c r="P94" s="231"/>
      <c r="Q94" s="233"/>
      <c r="R94" s="232">
        <f t="shared" si="22"/>
        <v>22</v>
      </c>
      <c r="S94" s="231">
        <f t="shared" si="23"/>
        <v>130.24</v>
      </c>
      <c r="T94" s="230">
        <f t="shared" si="24"/>
        <v>1</v>
      </c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</row>
    <row r="95" spans="1:34" ht="17" x14ac:dyDescent="0.2">
      <c r="A95" s="271" t="s">
        <v>125</v>
      </c>
      <c r="B95" s="270"/>
      <c r="C95" s="269" t="s">
        <v>222</v>
      </c>
      <c r="D95" s="268" t="s">
        <v>290</v>
      </c>
      <c r="E95" s="246" t="s">
        <v>282</v>
      </c>
      <c r="F95" s="240">
        <v>21.63</v>
      </c>
      <c r="G95" s="266">
        <v>43.26</v>
      </c>
      <c r="H95" s="235"/>
      <c r="I95" s="239"/>
      <c r="J95" s="236"/>
      <c r="K95" s="238"/>
      <c r="L95" s="272"/>
      <c r="M95" s="236"/>
      <c r="N95" s="235"/>
      <c r="O95" s="234"/>
      <c r="P95" s="231"/>
      <c r="Q95" s="233"/>
      <c r="R95" s="232">
        <f t="shared" si="22"/>
        <v>2</v>
      </c>
      <c r="S95" s="231">
        <f t="shared" si="23"/>
        <v>43.26</v>
      </c>
      <c r="T95" s="230">
        <f t="shared" si="24"/>
        <v>1</v>
      </c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</row>
    <row r="96" spans="1:34" ht="17" x14ac:dyDescent="0.2">
      <c r="A96" s="271" t="s">
        <v>126</v>
      </c>
      <c r="B96" s="270"/>
      <c r="C96" s="269" t="s">
        <v>223</v>
      </c>
      <c r="D96" s="268" t="s">
        <v>290</v>
      </c>
      <c r="E96" s="246" t="s">
        <v>283</v>
      </c>
      <c r="F96" s="240">
        <v>18.149999999999999</v>
      </c>
      <c r="G96" s="266">
        <v>90.75</v>
      </c>
      <c r="H96" s="235">
        <f>G96/G$116</f>
        <v>1.1135965140048352E-4</v>
      </c>
      <c r="I96" s="239"/>
      <c r="J96" s="236"/>
      <c r="K96" s="238"/>
      <c r="L96" s="272"/>
      <c r="M96" s="236"/>
      <c r="N96" s="235"/>
      <c r="O96" s="234"/>
      <c r="P96" s="231"/>
      <c r="Q96" s="233"/>
      <c r="R96" s="232">
        <f t="shared" si="22"/>
        <v>5</v>
      </c>
      <c r="S96" s="231">
        <f t="shared" si="23"/>
        <v>90.75</v>
      </c>
      <c r="T96" s="230">
        <f t="shared" si="24"/>
        <v>1</v>
      </c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</row>
    <row r="97" spans="1:34" ht="17" x14ac:dyDescent="0.2">
      <c r="A97" s="271" t="s">
        <v>127</v>
      </c>
      <c r="B97" s="270"/>
      <c r="C97" s="269" t="s">
        <v>224</v>
      </c>
      <c r="D97" s="268" t="s">
        <v>290</v>
      </c>
      <c r="E97" s="246" t="s">
        <v>240</v>
      </c>
      <c r="F97" s="240">
        <v>17.66</v>
      </c>
      <c r="G97" s="266">
        <v>17.66</v>
      </c>
      <c r="H97" s="235"/>
      <c r="I97" s="239"/>
      <c r="J97" s="236"/>
      <c r="K97" s="238"/>
      <c r="L97" s="270"/>
      <c r="M97" s="236"/>
      <c r="N97" s="235"/>
      <c r="O97" s="234"/>
      <c r="P97" s="231"/>
      <c r="Q97" s="233"/>
      <c r="R97" s="232">
        <f t="shared" si="22"/>
        <v>1</v>
      </c>
      <c r="S97" s="231">
        <f t="shared" si="23"/>
        <v>17.66</v>
      </c>
      <c r="T97" s="230">
        <f t="shared" si="24"/>
        <v>1</v>
      </c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</row>
    <row r="98" spans="1:34" ht="17" x14ac:dyDescent="0.2">
      <c r="A98" s="271" t="s">
        <v>128</v>
      </c>
      <c r="B98" s="270"/>
      <c r="C98" s="269" t="s">
        <v>225</v>
      </c>
      <c r="D98" s="268" t="s">
        <v>290</v>
      </c>
      <c r="E98" s="246" t="s">
        <v>284</v>
      </c>
      <c r="F98" s="240">
        <v>36.42</v>
      </c>
      <c r="G98" s="266">
        <v>291.36</v>
      </c>
      <c r="H98" s="235">
        <f t="shared" ref="H98:H111" si="25">G98/G$116</f>
        <v>3.5752890393437882E-4</v>
      </c>
      <c r="I98" s="239"/>
      <c r="J98" s="236"/>
      <c r="K98" s="238"/>
      <c r="L98" s="263"/>
      <c r="M98" s="236"/>
      <c r="N98" s="235"/>
      <c r="O98" s="234"/>
      <c r="P98" s="231"/>
      <c r="Q98" s="233"/>
      <c r="R98" s="232">
        <f t="shared" si="22"/>
        <v>8</v>
      </c>
      <c r="S98" s="231">
        <f t="shared" si="23"/>
        <v>291.36</v>
      </c>
      <c r="T98" s="230">
        <f t="shared" si="24"/>
        <v>1</v>
      </c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</row>
    <row r="99" spans="1:34" ht="17" x14ac:dyDescent="0.2">
      <c r="A99" s="271" t="s">
        <v>129</v>
      </c>
      <c r="B99" s="270"/>
      <c r="C99" s="269" t="s">
        <v>226</v>
      </c>
      <c r="D99" s="268" t="s">
        <v>290</v>
      </c>
      <c r="E99" s="241" t="s">
        <v>240</v>
      </c>
      <c r="F99" s="240">
        <v>42.84</v>
      </c>
      <c r="G99" s="266">
        <v>42.84</v>
      </c>
      <c r="H99" s="235">
        <f t="shared" si="25"/>
        <v>5.256911808260842E-5</v>
      </c>
      <c r="I99" s="239"/>
      <c r="J99" s="236"/>
      <c r="K99" s="238"/>
      <c r="L99" s="263"/>
      <c r="M99" s="236"/>
      <c r="N99" s="235"/>
      <c r="O99" s="234"/>
      <c r="P99" s="231"/>
      <c r="Q99" s="233"/>
      <c r="R99" s="232">
        <f t="shared" si="22"/>
        <v>1</v>
      </c>
      <c r="S99" s="231">
        <f t="shared" si="23"/>
        <v>42.84</v>
      </c>
      <c r="T99" s="230">
        <f t="shared" si="24"/>
        <v>1</v>
      </c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</row>
    <row r="100" spans="1:34" ht="17" x14ac:dyDescent="0.2">
      <c r="A100" s="271" t="s">
        <v>130</v>
      </c>
      <c r="B100" s="270"/>
      <c r="C100" s="269" t="s">
        <v>227</v>
      </c>
      <c r="D100" s="268" t="s">
        <v>294</v>
      </c>
      <c r="E100" s="246" t="s">
        <v>285</v>
      </c>
      <c r="F100" s="240">
        <v>9.23</v>
      </c>
      <c r="G100" s="266">
        <v>4615</v>
      </c>
      <c r="H100" s="235">
        <f t="shared" si="25"/>
        <v>5.6630830987683903E-3</v>
      </c>
      <c r="I100" s="239"/>
      <c r="J100" s="236"/>
      <c r="K100" s="238"/>
      <c r="L100" s="263"/>
      <c r="M100" s="236"/>
      <c r="N100" s="235"/>
      <c r="O100" s="234"/>
      <c r="P100" s="231"/>
      <c r="Q100" s="233"/>
      <c r="R100" s="232">
        <f t="shared" si="22"/>
        <v>500</v>
      </c>
      <c r="S100" s="231">
        <f t="shared" si="23"/>
        <v>4615</v>
      </c>
      <c r="T100" s="230">
        <f t="shared" si="24"/>
        <v>1</v>
      </c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</row>
    <row r="101" spans="1:34" ht="51" x14ac:dyDescent="0.2">
      <c r="A101" s="245" t="s">
        <v>131</v>
      </c>
      <c r="B101" s="244"/>
      <c r="C101" s="243" t="s">
        <v>228</v>
      </c>
      <c r="D101" s="242" t="s">
        <v>290</v>
      </c>
      <c r="E101" s="246" t="s">
        <v>278</v>
      </c>
      <c r="F101" s="240">
        <v>38.36</v>
      </c>
      <c r="G101" s="266">
        <v>268.52</v>
      </c>
      <c r="H101" s="235">
        <f t="shared" si="25"/>
        <v>3.2950185778576126E-4</v>
      </c>
      <c r="I101" s="239"/>
      <c r="J101" s="236"/>
      <c r="K101" s="238"/>
      <c r="L101" s="263"/>
      <c r="M101" s="236"/>
      <c r="N101" s="235"/>
      <c r="O101" s="234"/>
      <c r="P101" s="231"/>
      <c r="Q101" s="233"/>
      <c r="R101" s="232">
        <f t="shared" si="22"/>
        <v>7</v>
      </c>
      <c r="S101" s="231">
        <f t="shared" si="23"/>
        <v>268.52</v>
      </c>
      <c r="T101" s="230">
        <f t="shared" si="24"/>
        <v>1</v>
      </c>
    </row>
    <row r="102" spans="1:34" s="247" customFormat="1" ht="17" x14ac:dyDescent="0.2">
      <c r="A102" s="262" t="s">
        <v>132</v>
      </c>
      <c r="B102" s="261"/>
      <c r="C102" s="260" t="s">
        <v>229</v>
      </c>
      <c r="D102" s="255"/>
      <c r="E102" s="259"/>
      <c r="F102" s="259"/>
      <c r="G102" s="258">
        <f>G103</f>
        <v>28.76</v>
      </c>
      <c r="H102" s="253">
        <f t="shared" si="25"/>
        <v>3.5291499441078858E-5</v>
      </c>
      <c r="I102" s="257"/>
      <c r="J102" s="254"/>
      <c r="K102" s="256"/>
      <c r="L102" s="264"/>
      <c r="M102" s="254"/>
      <c r="N102" s="253"/>
      <c r="O102" s="252"/>
      <c r="P102" s="249"/>
      <c r="Q102" s="251"/>
      <c r="R102" s="250"/>
      <c r="S102" s="249"/>
      <c r="T102" s="248"/>
    </row>
    <row r="103" spans="1:34" ht="17" x14ac:dyDescent="0.2">
      <c r="A103" s="245" t="s">
        <v>133</v>
      </c>
      <c r="B103" s="244"/>
      <c r="C103" s="243" t="s">
        <v>230</v>
      </c>
      <c r="D103" s="242" t="s">
        <v>290</v>
      </c>
      <c r="E103" s="246" t="s">
        <v>240</v>
      </c>
      <c r="F103" s="240">
        <v>28.76</v>
      </c>
      <c r="G103" s="240">
        <v>28.76</v>
      </c>
      <c r="H103" s="235">
        <f t="shared" si="25"/>
        <v>3.5291499441078858E-5</v>
      </c>
      <c r="I103" s="239"/>
      <c r="J103" s="236"/>
      <c r="K103" s="238"/>
      <c r="L103" s="263"/>
      <c r="M103" s="236"/>
      <c r="N103" s="235"/>
      <c r="O103" s="234"/>
      <c r="P103" s="231"/>
      <c r="Q103" s="233"/>
      <c r="R103" s="232">
        <f>E103-O103</f>
        <v>1</v>
      </c>
      <c r="S103" s="231">
        <f>G103-P103</f>
        <v>28.76</v>
      </c>
      <c r="T103" s="230">
        <f>S103/G103</f>
        <v>1</v>
      </c>
    </row>
    <row r="104" spans="1:34" s="247" customFormat="1" ht="17" x14ac:dyDescent="0.2">
      <c r="A104" s="262" t="s">
        <v>134</v>
      </c>
      <c r="B104" s="261"/>
      <c r="C104" s="260" t="s">
        <v>231</v>
      </c>
      <c r="D104" s="255"/>
      <c r="E104" s="265"/>
      <c r="F104" s="265"/>
      <c r="G104" s="258">
        <f>G105</f>
        <v>1460.89</v>
      </c>
      <c r="H104" s="253">
        <f t="shared" si="25"/>
        <v>1.7926633733823954E-3</v>
      </c>
      <c r="I104" s="257"/>
      <c r="J104" s="254"/>
      <c r="K104" s="256"/>
      <c r="L104" s="264"/>
      <c r="M104" s="254"/>
      <c r="N104" s="253"/>
      <c r="O104" s="252"/>
      <c r="P104" s="249"/>
      <c r="Q104" s="251"/>
      <c r="R104" s="250"/>
      <c r="S104" s="249"/>
      <c r="T104" s="248"/>
    </row>
    <row r="105" spans="1:34" ht="17" x14ac:dyDescent="0.2">
      <c r="A105" s="245" t="s">
        <v>135</v>
      </c>
      <c r="B105" s="244"/>
      <c r="C105" s="243" t="s">
        <v>232</v>
      </c>
      <c r="D105" s="242" t="s">
        <v>290</v>
      </c>
      <c r="E105" s="241" t="s">
        <v>240</v>
      </c>
      <c r="F105" s="240">
        <v>1460.89</v>
      </c>
      <c r="G105" s="240">
        <v>1460.89</v>
      </c>
      <c r="H105" s="235">
        <f t="shared" si="25"/>
        <v>1.7926633733823954E-3</v>
      </c>
      <c r="I105" s="239"/>
      <c r="J105" s="236"/>
      <c r="K105" s="238"/>
      <c r="L105" s="263"/>
      <c r="M105" s="236"/>
      <c r="N105" s="235"/>
      <c r="O105" s="234"/>
      <c r="P105" s="231"/>
      <c r="Q105" s="233"/>
      <c r="R105" s="232">
        <f>E105-O105</f>
        <v>1</v>
      </c>
      <c r="S105" s="231">
        <f>G105-P105</f>
        <v>1460.89</v>
      </c>
      <c r="T105" s="230">
        <f>S105/G105</f>
        <v>1</v>
      </c>
    </row>
    <row r="106" spans="1:34" s="247" customFormat="1" ht="17" x14ac:dyDescent="0.2">
      <c r="A106" s="262" t="s">
        <v>136</v>
      </c>
      <c r="B106" s="261"/>
      <c r="C106" s="260" t="s">
        <v>233</v>
      </c>
      <c r="D106" s="255"/>
      <c r="E106" s="259"/>
      <c r="F106" s="259"/>
      <c r="G106" s="258">
        <f>SUM(G107:G112)</f>
        <v>26986.75</v>
      </c>
      <c r="H106" s="253">
        <f t="shared" si="25"/>
        <v>3.3115537988231386E-2</v>
      </c>
      <c r="I106" s="257"/>
      <c r="J106" s="254"/>
      <c r="K106" s="256"/>
      <c r="L106" s="264"/>
      <c r="M106" s="254"/>
      <c r="N106" s="253"/>
      <c r="O106" s="252"/>
      <c r="P106" s="249"/>
      <c r="Q106" s="251"/>
      <c r="R106" s="250"/>
      <c r="S106" s="249"/>
      <c r="T106" s="248"/>
    </row>
    <row r="107" spans="1:34" ht="17" x14ac:dyDescent="0.2">
      <c r="A107" s="245" t="s">
        <v>137</v>
      </c>
      <c r="B107" s="244"/>
      <c r="C107" s="243" t="s">
        <v>234</v>
      </c>
      <c r="D107" s="242" t="s">
        <v>291</v>
      </c>
      <c r="E107" s="246" t="s">
        <v>248</v>
      </c>
      <c r="F107" s="240">
        <v>86.61</v>
      </c>
      <c r="G107" s="240">
        <v>5629.65</v>
      </c>
      <c r="H107" s="235">
        <f t="shared" si="25"/>
        <v>6.9081637631595817E-3</v>
      </c>
      <c r="I107" s="239"/>
      <c r="J107" s="236"/>
      <c r="K107" s="238"/>
      <c r="L107" s="263"/>
      <c r="M107" s="236"/>
      <c r="N107" s="235"/>
      <c r="O107" s="234"/>
      <c r="P107" s="231"/>
      <c r="Q107" s="233"/>
      <c r="R107" s="232">
        <f t="shared" ref="R107:R112" si="26">E107-O107</f>
        <v>65</v>
      </c>
      <c r="S107" s="231">
        <f t="shared" ref="S107:S112" si="27">G107-P107</f>
        <v>5629.65</v>
      </c>
      <c r="T107" s="230">
        <f t="shared" ref="T107:T112" si="28">S107/G107</f>
        <v>1</v>
      </c>
    </row>
    <row r="108" spans="1:34" ht="17" x14ac:dyDescent="0.2">
      <c r="A108" s="245" t="s">
        <v>138</v>
      </c>
      <c r="B108" s="244"/>
      <c r="C108" s="243" t="s">
        <v>235</v>
      </c>
      <c r="D108" s="242" t="s">
        <v>291</v>
      </c>
      <c r="E108" s="241" t="s">
        <v>286</v>
      </c>
      <c r="F108" s="240">
        <v>13.96</v>
      </c>
      <c r="G108" s="240">
        <v>1814.8</v>
      </c>
      <c r="H108" s="235">
        <f t="shared" si="25"/>
        <v>2.2269476072903304E-3</v>
      </c>
      <c r="I108" s="239"/>
      <c r="J108" s="236"/>
      <c r="K108" s="238"/>
      <c r="L108" s="263"/>
      <c r="M108" s="236"/>
      <c r="N108" s="235"/>
      <c r="O108" s="234"/>
      <c r="P108" s="231"/>
      <c r="Q108" s="233"/>
      <c r="R108" s="232">
        <f t="shared" si="26"/>
        <v>130</v>
      </c>
      <c r="S108" s="231">
        <f t="shared" si="27"/>
        <v>1814.8</v>
      </c>
      <c r="T108" s="230">
        <f t="shared" si="28"/>
        <v>1</v>
      </c>
    </row>
    <row r="109" spans="1:34" ht="17" x14ac:dyDescent="0.2">
      <c r="A109" s="245" t="s">
        <v>139</v>
      </c>
      <c r="B109" s="244"/>
      <c r="C109" s="243" t="s">
        <v>236</v>
      </c>
      <c r="D109" s="242" t="s">
        <v>291</v>
      </c>
      <c r="E109" s="246" t="s">
        <v>286</v>
      </c>
      <c r="F109" s="240">
        <v>56.66</v>
      </c>
      <c r="G109" s="240">
        <v>7365.8</v>
      </c>
      <c r="H109" s="235">
        <f t="shared" si="25"/>
        <v>9.0385996725694927E-3</v>
      </c>
      <c r="I109" s="239"/>
      <c r="J109" s="236"/>
      <c r="K109" s="238"/>
      <c r="L109" s="263"/>
      <c r="M109" s="236"/>
      <c r="N109" s="235"/>
      <c r="O109" s="234"/>
      <c r="P109" s="231"/>
      <c r="Q109" s="233"/>
      <c r="R109" s="232">
        <f t="shared" si="26"/>
        <v>130</v>
      </c>
      <c r="S109" s="231">
        <f t="shared" si="27"/>
        <v>7365.8</v>
      </c>
      <c r="T109" s="230">
        <f t="shared" si="28"/>
        <v>1</v>
      </c>
    </row>
    <row r="110" spans="1:34" ht="34" x14ac:dyDescent="0.2">
      <c r="A110" s="245" t="s">
        <v>140</v>
      </c>
      <c r="B110" s="244"/>
      <c r="C110" s="243" t="s">
        <v>197</v>
      </c>
      <c r="D110" s="242" t="s">
        <v>291</v>
      </c>
      <c r="E110" s="246" t="s">
        <v>286</v>
      </c>
      <c r="F110" s="240">
        <v>16.010000000000002</v>
      </c>
      <c r="G110" s="240">
        <v>2081.3000000000002</v>
      </c>
      <c r="H110" s="235">
        <f t="shared" si="25"/>
        <v>2.5539707158107588E-3</v>
      </c>
      <c r="I110" s="239"/>
      <c r="J110" s="236"/>
      <c r="K110" s="238"/>
      <c r="L110" s="263"/>
      <c r="M110" s="236"/>
      <c r="N110" s="235"/>
      <c r="O110" s="234"/>
      <c r="P110" s="231"/>
      <c r="Q110" s="233"/>
      <c r="R110" s="232">
        <f t="shared" si="26"/>
        <v>130</v>
      </c>
      <c r="S110" s="231">
        <f t="shared" si="27"/>
        <v>2081.3000000000002</v>
      </c>
      <c r="T110" s="230">
        <f t="shared" si="28"/>
        <v>1</v>
      </c>
    </row>
    <row r="111" spans="1:34" ht="51" x14ac:dyDescent="0.2">
      <c r="A111" s="245" t="s">
        <v>141</v>
      </c>
      <c r="B111" s="244"/>
      <c r="C111" s="243" t="s">
        <v>198</v>
      </c>
      <c r="D111" s="242" t="s">
        <v>291</v>
      </c>
      <c r="E111" s="246" t="s">
        <v>287</v>
      </c>
      <c r="F111" s="240">
        <v>17.21</v>
      </c>
      <c r="G111" s="240">
        <v>5507.2</v>
      </c>
      <c r="H111" s="235">
        <f t="shared" si="25"/>
        <v>6.7579049277437225E-3</v>
      </c>
      <c r="I111" s="239"/>
      <c r="J111" s="236"/>
      <c r="K111" s="238"/>
      <c r="L111" s="263"/>
      <c r="M111" s="236"/>
      <c r="N111" s="235"/>
      <c r="O111" s="234"/>
      <c r="P111" s="231"/>
      <c r="Q111" s="233"/>
      <c r="R111" s="232">
        <f t="shared" si="26"/>
        <v>320</v>
      </c>
      <c r="S111" s="231">
        <f t="shared" si="27"/>
        <v>5507.2</v>
      </c>
      <c r="T111" s="230">
        <f t="shared" si="28"/>
        <v>1</v>
      </c>
    </row>
    <row r="112" spans="1:34" ht="34" x14ac:dyDescent="0.2">
      <c r="A112" s="245" t="s">
        <v>142</v>
      </c>
      <c r="B112" s="244"/>
      <c r="C112" s="243" t="s">
        <v>166</v>
      </c>
      <c r="D112" s="242" t="s">
        <v>294</v>
      </c>
      <c r="E112" s="241" t="s">
        <v>288</v>
      </c>
      <c r="F112" s="240">
        <v>57.35</v>
      </c>
      <c r="G112" s="240">
        <v>4588</v>
      </c>
      <c r="H112" s="235"/>
      <c r="I112" s="239"/>
      <c r="J112" s="236"/>
      <c r="K112" s="238"/>
      <c r="L112" s="242"/>
      <c r="M112" s="236"/>
      <c r="N112" s="235"/>
      <c r="O112" s="234"/>
      <c r="P112" s="231"/>
      <c r="Q112" s="233"/>
      <c r="R112" s="232">
        <f t="shared" si="26"/>
        <v>80</v>
      </c>
      <c r="S112" s="231">
        <f t="shared" si="27"/>
        <v>4588</v>
      </c>
      <c r="T112" s="230">
        <f t="shared" si="28"/>
        <v>1</v>
      </c>
    </row>
    <row r="113" spans="1:21" s="247" customFormat="1" ht="17" x14ac:dyDescent="0.2">
      <c r="A113" s="262" t="s">
        <v>143</v>
      </c>
      <c r="B113" s="261"/>
      <c r="C113" s="260" t="s">
        <v>237</v>
      </c>
      <c r="D113" s="255"/>
      <c r="E113" s="259"/>
      <c r="F113" s="259"/>
      <c r="G113" s="258">
        <f>SUM(G114:G115)</f>
        <v>11227.99</v>
      </c>
      <c r="H113" s="253"/>
      <c r="I113" s="257"/>
      <c r="J113" s="254"/>
      <c r="K113" s="256"/>
      <c r="L113" s="255"/>
      <c r="M113" s="254"/>
      <c r="N113" s="253"/>
      <c r="O113" s="252"/>
      <c r="P113" s="249"/>
      <c r="Q113" s="251"/>
      <c r="R113" s="250"/>
      <c r="S113" s="249"/>
      <c r="T113" s="248"/>
    </row>
    <row r="114" spans="1:21" ht="34" x14ac:dyDescent="0.2">
      <c r="A114" s="245" t="s">
        <v>144</v>
      </c>
      <c r="B114" s="244"/>
      <c r="C114" s="243" t="s">
        <v>238</v>
      </c>
      <c r="D114" s="242" t="s">
        <v>290</v>
      </c>
      <c r="E114" s="246" t="s">
        <v>240</v>
      </c>
      <c r="F114" s="240">
        <v>1003.67</v>
      </c>
      <c r="G114" s="240">
        <v>1003.67</v>
      </c>
      <c r="H114" s="235">
        <f>G114/G$116</f>
        <v>1.2316070668994302E-3</v>
      </c>
      <c r="I114" s="239"/>
      <c r="J114" s="236"/>
      <c r="K114" s="238"/>
      <c r="L114" s="237"/>
      <c r="M114" s="236"/>
      <c r="N114" s="235"/>
      <c r="O114" s="234"/>
      <c r="P114" s="231"/>
      <c r="Q114" s="233"/>
      <c r="R114" s="232">
        <f>E114-O114</f>
        <v>1</v>
      </c>
      <c r="S114" s="231">
        <f>G114-P114</f>
        <v>1003.67</v>
      </c>
      <c r="T114" s="230">
        <f>S114/G114</f>
        <v>1</v>
      </c>
    </row>
    <row r="115" spans="1:21" ht="17" x14ac:dyDescent="0.2">
      <c r="A115" s="245" t="s">
        <v>145</v>
      </c>
      <c r="B115" s="244"/>
      <c r="C115" s="243" t="s">
        <v>239</v>
      </c>
      <c r="D115" s="242" t="s">
        <v>291</v>
      </c>
      <c r="E115" s="241" t="s">
        <v>289</v>
      </c>
      <c r="F115" s="240">
        <v>8.82</v>
      </c>
      <c r="G115" s="240">
        <v>10224.32</v>
      </c>
      <c r="H115" s="235">
        <f>G115/G$116</f>
        <v>1.2546299845807071E-2</v>
      </c>
      <c r="I115" s="239"/>
      <c r="J115" s="236"/>
      <c r="K115" s="238"/>
      <c r="L115" s="237"/>
      <c r="M115" s="236"/>
      <c r="N115" s="235"/>
      <c r="O115" s="234"/>
      <c r="P115" s="231"/>
      <c r="Q115" s="233"/>
      <c r="R115" s="232">
        <f>E115-O115</f>
        <v>1159.22</v>
      </c>
      <c r="S115" s="231">
        <f>G115-P115</f>
        <v>10224.32</v>
      </c>
      <c r="T115" s="230">
        <f>S115/G115</f>
        <v>1</v>
      </c>
    </row>
    <row r="116" spans="1:21" s="219" customFormat="1" ht="23.25" customHeight="1" thickBot="1" x14ac:dyDescent="0.2">
      <c r="A116" s="229"/>
      <c r="B116" s="228"/>
      <c r="C116" s="228"/>
      <c r="D116" s="228"/>
      <c r="E116" s="228"/>
      <c r="F116" s="227"/>
      <c r="G116" s="222">
        <v>814927.12</v>
      </c>
      <c r="H116" s="226">
        <v>1</v>
      </c>
      <c r="I116" s="223"/>
      <c r="J116" s="222"/>
      <c r="K116" s="224"/>
      <c r="L116" s="225"/>
      <c r="M116" s="222">
        <f>TRUNC(SUM(M14:M115),2)</f>
        <v>67276.490000000005</v>
      </c>
      <c r="N116" s="224"/>
      <c r="O116" s="225"/>
      <c r="P116" s="222"/>
      <c r="Q116" s="224"/>
      <c r="R116" s="223"/>
      <c r="S116" s="222">
        <f>TRUNC(SUM(S14:S115),2)</f>
        <v>747650.62</v>
      </c>
      <c r="T116" s="221">
        <f>S116/G116</f>
        <v>0.91744476487664317</v>
      </c>
      <c r="U116" s="220">
        <f>J116+M116+S116</f>
        <v>814927.11</v>
      </c>
    </row>
    <row r="117" spans="1:21" x14ac:dyDescent="0.2">
      <c r="U117" s="214">
        <f>K116+N116+T116</f>
        <v>0.91744476487664317</v>
      </c>
    </row>
    <row r="118" spans="1:21" ht="18" thickBot="1" x14ac:dyDescent="0.25">
      <c r="I118" s="481" t="s">
        <v>33</v>
      </c>
      <c r="J118" s="481"/>
      <c r="K118" s="481"/>
      <c r="M118" s="481" t="s">
        <v>302</v>
      </c>
      <c r="N118" s="481"/>
      <c r="O118" s="481"/>
      <c r="P118" s="218"/>
      <c r="Q118" s="481" t="s">
        <v>34</v>
      </c>
      <c r="R118" s="481"/>
      <c r="S118" s="481"/>
      <c r="U118" s="214"/>
    </row>
    <row r="119" spans="1:21" ht="128.25" customHeight="1" thickBot="1" x14ac:dyDescent="0.25">
      <c r="I119" s="482"/>
      <c r="J119" s="483"/>
      <c r="K119" s="483"/>
      <c r="L119" s="483"/>
      <c r="M119" s="484"/>
      <c r="N119" s="485"/>
      <c r="O119" s="485"/>
      <c r="P119" s="486"/>
      <c r="Q119" s="487"/>
      <c r="R119" s="487"/>
      <c r="S119" s="487"/>
      <c r="T119" s="488"/>
    </row>
  </sheetData>
  <mergeCells count="42">
    <mergeCell ref="O12:Q12"/>
    <mergeCell ref="S11:T11"/>
    <mergeCell ref="P11:Q11"/>
    <mergeCell ref="I118:K118"/>
    <mergeCell ref="I119:L119"/>
    <mergeCell ref="M119:P119"/>
    <mergeCell ref="Q119:T119"/>
    <mergeCell ref="M118:O118"/>
    <mergeCell ref="Q118:S118"/>
    <mergeCell ref="R12:T12"/>
    <mergeCell ref="A12:A13"/>
    <mergeCell ref="C12:C13"/>
    <mergeCell ref="A10:A11"/>
    <mergeCell ref="C10:K11"/>
    <mergeCell ref="L10:N10"/>
    <mergeCell ref="L11:N11"/>
    <mergeCell ref="I12:K12"/>
    <mergeCell ref="D12:H12"/>
    <mergeCell ref="L12:N12"/>
    <mergeCell ref="A8:E8"/>
    <mergeCell ref="F6:H6"/>
    <mergeCell ref="F7:H7"/>
    <mergeCell ref="F8:H8"/>
    <mergeCell ref="F9:H9"/>
    <mergeCell ref="A7:E7"/>
    <mergeCell ref="C9:E9"/>
    <mergeCell ref="I6:K6"/>
    <mergeCell ref="I7:K7"/>
    <mergeCell ref="I8:K8"/>
    <mergeCell ref="I9:K9"/>
    <mergeCell ref="L6:N6"/>
    <mergeCell ref="L7:N7"/>
    <mergeCell ref="L8:N8"/>
    <mergeCell ref="L9:N9"/>
    <mergeCell ref="S7:T7"/>
    <mergeCell ref="R6:T6"/>
    <mergeCell ref="R8:T8"/>
    <mergeCell ref="R9:T9"/>
    <mergeCell ref="O6:Q6"/>
    <mergeCell ref="O7:Q7"/>
    <mergeCell ref="O8:Q8"/>
    <mergeCell ref="O9:Q9"/>
  </mergeCells>
  <conditionalFormatting sqref="A14:B42 A46:B74">
    <cfRule type="expression" dxfId="23" priority="2">
      <formula>RIGHT(A14,3)="000"</formula>
    </cfRule>
  </conditionalFormatting>
  <conditionalFormatting sqref="A43:B45">
    <cfRule type="expression" dxfId="22" priority="6">
      <formula>RIGHT(A75,3)="000"</formula>
    </cfRule>
  </conditionalFormatting>
  <conditionalFormatting sqref="A75:B75">
    <cfRule type="expression" dxfId="21" priority="3">
      <formula>RIGHT(A107,3)="000"</formula>
    </cfRule>
  </conditionalFormatting>
  <conditionalFormatting sqref="C14:C75">
    <cfRule type="expression" dxfId="20" priority="1">
      <formula>RIGHT(A14,3)="000"</formula>
    </cfRule>
  </conditionalFormatting>
  <conditionalFormatting sqref="J14">
    <cfRule type="expression" dxfId="19" priority="4">
      <formula>RIGHT(I14,3)="000"</formula>
    </cfRule>
  </conditionalFormatting>
  <conditionalFormatting sqref="N14:O14">
    <cfRule type="expression" dxfId="18" priority="5">
      <formula>RIGHT(M14,3)="000"</formula>
    </cfRule>
  </conditionalFormatting>
  <pageMargins left="0.25" right="0.25" top="0.75" bottom="0.75" header="0.3" footer="0.3"/>
  <pageSetup paperSize="9" scale="37" fitToWidth="0" fitToHeight="0" orientation="landscape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DA6F2-7FDC-CF43-9DA0-D870A9675E12}">
  <sheetPr codeName="Planilha2">
    <tabColor rgb="FF00FF00"/>
  </sheetPr>
  <dimension ref="A1:AH119"/>
  <sheetViews>
    <sheetView showGridLines="0" zoomScale="80" zoomScaleNormal="80" zoomScaleSheetLayoutView="55" workbookViewId="0">
      <pane ySplit="13" topLeftCell="A99" activePane="bottomLeft" state="frozen"/>
      <selection pane="bottomLeft" activeCell="P11" sqref="P11:Q11"/>
    </sheetView>
  </sheetViews>
  <sheetFormatPr baseColWidth="10" defaultColWidth="12.5" defaultRowHeight="16" x14ac:dyDescent="0.2"/>
  <cols>
    <col min="1" max="1" width="12.1640625" style="212" customWidth="1"/>
    <col min="2" max="2" width="1" style="212" customWidth="1"/>
    <col min="3" max="3" width="48" style="217" customWidth="1"/>
    <col min="4" max="4" width="5.5" style="212" bestFit="1" customWidth="1"/>
    <col min="5" max="5" width="13" style="216" customWidth="1"/>
    <col min="6" max="6" width="16.83203125" style="215" customWidth="1"/>
    <col min="7" max="7" width="23" style="208" bestFit="1" customWidth="1"/>
    <col min="8" max="8" width="15.5" style="214" customWidth="1"/>
    <col min="9" max="9" width="15.5" style="213" customWidth="1"/>
    <col min="10" max="10" width="23" style="208" bestFit="1" customWidth="1"/>
    <col min="11" max="11" width="14.1640625" style="211" customWidth="1"/>
    <col min="12" max="12" width="19.83203125" style="212" customWidth="1"/>
    <col min="13" max="13" width="21.5" style="208" bestFit="1" customWidth="1"/>
    <col min="14" max="14" width="18.5" style="211" customWidth="1"/>
    <col min="15" max="15" width="20.1640625" style="208" customWidth="1"/>
    <col min="16" max="16" width="23" style="208" bestFit="1" customWidth="1"/>
    <col min="17" max="17" width="16.5" style="210" customWidth="1"/>
    <col min="18" max="18" width="14.6640625" style="209" customWidth="1"/>
    <col min="19" max="19" width="16.83203125" style="209" customWidth="1"/>
    <col min="20" max="20" width="17.1640625" style="208" customWidth="1"/>
    <col min="21" max="21" width="26.33203125" style="208" customWidth="1"/>
    <col min="22" max="22" width="19.6640625" style="208" customWidth="1"/>
    <col min="23" max="34" width="12.5" style="208" customWidth="1"/>
    <col min="35" max="16384" width="12.5" style="208"/>
  </cols>
  <sheetData>
    <row r="1" spans="1:34" ht="15.75" customHeight="1" x14ac:dyDescent="0.2">
      <c r="A1" s="417"/>
      <c r="B1" s="416"/>
      <c r="C1" s="391"/>
      <c r="D1" s="390"/>
      <c r="E1" s="412"/>
      <c r="F1" s="391"/>
      <c r="G1" s="391"/>
      <c r="H1" s="391"/>
      <c r="I1" s="415"/>
      <c r="J1" s="391"/>
      <c r="K1" s="414"/>
      <c r="L1" s="375"/>
      <c r="M1" s="391"/>
      <c r="N1" s="414"/>
      <c r="O1" s="391"/>
      <c r="P1" s="391"/>
      <c r="Q1" s="413"/>
      <c r="R1" s="412"/>
      <c r="S1" s="412"/>
      <c r="T1" s="411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</row>
    <row r="2" spans="1:34" ht="40.5" customHeight="1" x14ac:dyDescent="0.2">
      <c r="A2" s="410"/>
      <c r="B2" s="405"/>
      <c r="C2" s="405"/>
      <c r="D2" s="409"/>
      <c r="E2" s="403"/>
      <c r="F2" s="405"/>
      <c r="G2" s="405"/>
      <c r="H2" s="405"/>
      <c r="I2" s="408"/>
      <c r="J2" s="405"/>
      <c r="K2" s="407"/>
      <c r="L2" s="384"/>
      <c r="M2" s="405"/>
      <c r="N2" s="407"/>
      <c r="O2" s="405"/>
      <c r="P2" s="405"/>
      <c r="Q2" s="404"/>
      <c r="R2" s="403"/>
      <c r="S2" s="403"/>
      <c r="T2" s="402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</row>
    <row r="3" spans="1:34" ht="15" customHeight="1" x14ac:dyDescent="0.2">
      <c r="A3" s="410"/>
      <c r="B3" s="405"/>
      <c r="C3" s="405"/>
      <c r="D3" s="409"/>
      <c r="E3" s="403"/>
      <c r="F3" s="405"/>
      <c r="G3" s="405"/>
      <c r="H3" s="405"/>
      <c r="I3" s="408"/>
      <c r="J3" s="405"/>
      <c r="K3" s="407"/>
      <c r="L3" s="384"/>
      <c r="M3" s="405"/>
      <c r="N3" s="407"/>
      <c r="O3" s="405"/>
      <c r="P3" s="405"/>
      <c r="Q3" s="404"/>
      <c r="R3" s="403"/>
      <c r="S3" s="403"/>
      <c r="T3" s="402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</row>
    <row r="4" spans="1:34" ht="15" customHeight="1" x14ac:dyDescent="0.2">
      <c r="A4" s="410"/>
      <c r="B4" s="405"/>
      <c r="C4" s="405"/>
      <c r="D4" s="409"/>
      <c r="E4" s="403"/>
      <c r="F4" s="405"/>
      <c r="G4" s="405"/>
      <c r="H4" s="405"/>
      <c r="I4" s="408"/>
      <c r="J4" s="405"/>
      <c r="K4" s="407"/>
      <c r="L4" s="384"/>
      <c r="N4" s="406" t="s">
        <v>13</v>
      </c>
      <c r="O4" s="405"/>
      <c r="P4" s="405"/>
      <c r="Q4" s="404"/>
      <c r="R4" s="403"/>
      <c r="S4" s="403"/>
      <c r="T4" s="402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</row>
    <row r="5" spans="1:34" ht="15.75" customHeight="1" thickBot="1" x14ac:dyDescent="0.25">
      <c r="A5" s="401"/>
      <c r="B5" s="396"/>
      <c r="C5" s="396"/>
      <c r="D5" s="400"/>
      <c r="E5" s="394"/>
      <c r="F5" s="396"/>
      <c r="G5" s="396"/>
      <c r="H5" s="396"/>
      <c r="I5" s="399"/>
      <c r="J5" s="396"/>
      <c r="K5" s="398"/>
      <c r="L5" s="374"/>
      <c r="N5" s="397" t="s">
        <v>14</v>
      </c>
      <c r="O5" s="396"/>
      <c r="P5" s="396"/>
      <c r="Q5" s="395"/>
      <c r="R5" s="394"/>
      <c r="S5" s="394"/>
      <c r="T5" s="393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</row>
    <row r="6" spans="1:34" ht="15.75" customHeight="1" x14ac:dyDescent="0.2">
      <c r="A6" s="392" t="s">
        <v>15</v>
      </c>
      <c r="B6" s="391"/>
      <c r="C6" s="391"/>
      <c r="D6" s="390"/>
      <c r="E6" s="389"/>
      <c r="F6" s="433" t="s">
        <v>307</v>
      </c>
      <c r="G6" s="434"/>
      <c r="H6" s="442"/>
      <c r="I6" s="433" t="s">
        <v>19</v>
      </c>
      <c r="J6" s="434"/>
      <c r="K6" s="442"/>
      <c r="L6" s="433" t="s">
        <v>21</v>
      </c>
      <c r="M6" s="434"/>
      <c r="N6" s="442"/>
      <c r="O6" s="433" t="s">
        <v>24</v>
      </c>
      <c r="P6" s="434"/>
      <c r="Q6" s="442"/>
      <c r="R6" s="433" t="s">
        <v>29</v>
      </c>
      <c r="S6" s="434"/>
      <c r="T6" s="435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</row>
    <row r="7" spans="1:34" ht="15.75" customHeight="1" x14ac:dyDescent="0.2">
      <c r="A7" s="450" t="s">
        <v>35</v>
      </c>
      <c r="B7" s="451"/>
      <c r="C7" s="451"/>
      <c r="D7" s="451"/>
      <c r="E7" s="452"/>
      <c r="F7" s="447" t="s">
        <v>301</v>
      </c>
      <c r="G7" s="444"/>
      <c r="H7" s="448"/>
      <c r="I7" s="447" t="s">
        <v>38</v>
      </c>
      <c r="J7" s="444"/>
      <c r="K7" s="448"/>
      <c r="L7" s="443">
        <v>44757</v>
      </c>
      <c r="M7" s="444"/>
      <c r="N7" s="448"/>
      <c r="O7" s="443">
        <v>44573</v>
      </c>
      <c r="P7" s="444"/>
      <c r="Q7" s="444"/>
      <c r="R7" s="388"/>
      <c r="S7" s="431">
        <v>814927.12</v>
      </c>
      <c r="T7" s="432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</row>
    <row r="8" spans="1:34" ht="15.75" customHeight="1" x14ac:dyDescent="0.2">
      <c r="A8" s="449" t="s">
        <v>36</v>
      </c>
      <c r="B8" s="444"/>
      <c r="C8" s="444"/>
      <c r="D8" s="444"/>
      <c r="E8" s="448"/>
      <c r="F8" s="436" t="s">
        <v>18</v>
      </c>
      <c r="G8" s="437"/>
      <c r="H8" s="445"/>
      <c r="I8" s="436" t="s">
        <v>20</v>
      </c>
      <c r="J8" s="437"/>
      <c r="K8" s="445"/>
      <c r="L8" s="436" t="s">
        <v>22</v>
      </c>
      <c r="M8" s="437"/>
      <c r="N8" s="445"/>
      <c r="O8" s="436" t="s">
        <v>25</v>
      </c>
      <c r="P8" s="437"/>
      <c r="Q8" s="445"/>
      <c r="R8" s="436" t="s">
        <v>31</v>
      </c>
      <c r="S8" s="437"/>
      <c r="T8" s="438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</row>
    <row r="9" spans="1:34" ht="18.75" customHeight="1" x14ac:dyDescent="0.2">
      <c r="A9" s="387" t="s">
        <v>16</v>
      </c>
      <c r="B9" s="386"/>
      <c r="C9" s="492" t="s">
        <v>299</v>
      </c>
      <c r="D9" s="492"/>
      <c r="E9" s="493"/>
      <c r="F9" s="444" t="s">
        <v>37</v>
      </c>
      <c r="G9" s="444"/>
      <c r="H9" s="448"/>
      <c r="I9" s="447" t="s">
        <v>39</v>
      </c>
      <c r="J9" s="444"/>
      <c r="K9" s="448"/>
      <c r="L9" s="447" t="s">
        <v>41</v>
      </c>
      <c r="M9" s="444"/>
      <c r="N9" s="448"/>
      <c r="O9" s="439" t="s">
        <v>43</v>
      </c>
      <c r="P9" s="440"/>
      <c r="Q9" s="446"/>
      <c r="R9" s="439"/>
      <c r="S9" s="440"/>
      <c r="T9" s="441"/>
      <c r="U9" s="385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</row>
    <row r="10" spans="1:34" ht="18.75" customHeight="1" x14ac:dyDescent="0.2">
      <c r="A10" s="459" t="s">
        <v>17</v>
      </c>
      <c r="B10" s="384"/>
      <c r="C10" s="461" t="s">
        <v>40</v>
      </c>
      <c r="D10" s="461"/>
      <c r="E10" s="461"/>
      <c r="F10" s="462"/>
      <c r="G10" s="462"/>
      <c r="H10" s="462"/>
      <c r="I10" s="462"/>
      <c r="J10" s="462"/>
      <c r="K10" s="462"/>
      <c r="L10" s="464" t="s">
        <v>23</v>
      </c>
      <c r="M10" s="465"/>
      <c r="N10" s="466"/>
      <c r="O10" s="383" t="s">
        <v>26</v>
      </c>
      <c r="P10" s="382"/>
      <c r="Q10" s="381">
        <v>44771</v>
      </c>
      <c r="R10" s="380" t="s">
        <v>30</v>
      </c>
      <c r="S10" s="379"/>
      <c r="T10" s="378">
        <v>44820</v>
      </c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</row>
    <row r="11" spans="1:34" ht="34.5" customHeight="1" thickBot="1" x14ac:dyDescent="0.25">
      <c r="A11" s="460"/>
      <c r="B11" s="374"/>
      <c r="C11" s="463"/>
      <c r="D11" s="463"/>
      <c r="E11" s="463"/>
      <c r="F11" s="463"/>
      <c r="G11" s="463"/>
      <c r="H11" s="463"/>
      <c r="I11" s="463"/>
      <c r="J11" s="463"/>
      <c r="K11" s="463"/>
      <c r="L11" s="467" t="s">
        <v>42</v>
      </c>
      <c r="M11" s="468"/>
      <c r="N11" s="469"/>
      <c r="O11" s="377" t="s">
        <v>27</v>
      </c>
      <c r="P11" s="479" t="s">
        <v>309</v>
      </c>
      <c r="Q11" s="480"/>
      <c r="R11" s="376" t="s">
        <v>28</v>
      </c>
      <c r="S11" s="477" t="s">
        <v>308</v>
      </c>
      <c r="T11" s="478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</row>
    <row r="12" spans="1:34" ht="21" customHeight="1" thickBot="1" x14ac:dyDescent="0.25">
      <c r="A12" s="455" t="s">
        <v>0</v>
      </c>
      <c r="B12" s="375"/>
      <c r="C12" s="457" t="s">
        <v>1</v>
      </c>
      <c r="D12" s="472" t="s">
        <v>5</v>
      </c>
      <c r="E12" s="470"/>
      <c r="F12" s="470"/>
      <c r="G12" s="470"/>
      <c r="H12" s="473"/>
      <c r="I12" s="470" t="s">
        <v>2</v>
      </c>
      <c r="J12" s="471"/>
      <c r="K12" s="471"/>
      <c r="L12" s="474" t="s">
        <v>10</v>
      </c>
      <c r="M12" s="475"/>
      <c r="N12" s="476"/>
      <c r="O12" s="472" t="s">
        <v>11</v>
      </c>
      <c r="P12" s="470"/>
      <c r="Q12" s="470"/>
      <c r="R12" s="489" t="s">
        <v>12</v>
      </c>
      <c r="S12" s="490"/>
      <c r="T12" s="491"/>
      <c r="U12" s="282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</row>
    <row r="13" spans="1:34" ht="21.75" customHeight="1" thickBot="1" x14ac:dyDescent="0.25">
      <c r="A13" s="456"/>
      <c r="B13" s="374"/>
      <c r="C13" s="458"/>
      <c r="D13" s="373" t="s">
        <v>6</v>
      </c>
      <c r="E13" s="372" t="s">
        <v>3</v>
      </c>
      <c r="F13" s="372" t="s">
        <v>7</v>
      </c>
      <c r="G13" s="368" t="s">
        <v>4</v>
      </c>
      <c r="H13" s="368" t="s">
        <v>8</v>
      </c>
      <c r="I13" s="371" t="s">
        <v>3</v>
      </c>
      <c r="J13" s="368" t="s">
        <v>4</v>
      </c>
      <c r="K13" s="369" t="s">
        <v>9</v>
      </c>
      <c r="L13" s="370" t="s">
        <v>3</v>
      </c>
      <c r="M13" s="368" t="s">
        <v>4</v>
      </c>
      <c r="N13" s="369" t="s">
        <v>9</v>
      </c>
      <c r="O13" s="368" t="s">
        <v>3</v>
      </c>
      <c r="P13" s="368" t="s">
        <v>4</v>
      </c>
      <c r="Q13" s="367" t="s">
        <v>9</v>
      </c>
      <c r="R13" s="366" t="s">
        <v>3</v>
      </c>
      <c r="S13" s="366" t="s">
        <v>4</v>
      </c>
      <c r="T13" s="365" t="s">
        <v>9</v>
      </c>
      <c r="U13" s="282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</row>
    <row r="14" spans="1:34" s="247" customFormat="1" ht="17" x14ac:dyDescent="0.2">
      <c r="A14" s="364" t="s">
        <v>44</v>
      </c>
      <c r="B14" s="359"/>
      <c r="C14" s="363" t="s">
        <v>146</v>
      </c>
      <c r="D14" s="359"/>
      <c r="E14" s="265"/>
      <c r="F14" s="362"/>
      <c r="G14" s="361">
        <f>G15</f>
        <v>56376.58</v>
      </c>
      <c r="H14" s="253">
        <f t="shared" ref="H14:H20" si="0">G14/G$116</f>
        <v>6.9179904087619523E-2</v>
      </c>
      <c r="I14" s="265"/>
      <c r="J14" s="358"/>
      <c r="K14" s="360"/>
      <c r="L14" s="359"/>
      <c r="M14" s="359"/>
      <c r="N14" s="360"/>
      <c r="O14" s="359"/>
      <c r="P14" s="358"/>
      <c r="Q14" s="357"/>
      <c r="R14" s="265"/>
      <c r="S14" s="265"/>
      <c r="T14" s="356"/>
      <c r="U14" s="321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</row>
    <row r="15" spans="1:34" ht="18" customHeight="1" x14ac:dyDescent="0.2">
      <c r="A15" s="329" t="s">
        <v>45</v>
      </c>
      <c r="B15" s="328"/>
      <c r="C15" s="327" t="s">
        <v>147</v>
      </c>
      <c r="D15" s="326" t="s">
        <v>290</v>
      </c>
      <c r="E15" s="355">
        <v>1</v>
      </c>
      <c r="F15" s="240">
        <v>56376.58</v>
      </c>
      <c r="G15" s="240">
        <v>56376.58</v>
      </c>
      <c r="H15" s="235">
        <f t="shared" si="0"/>
        <v>6.9179904087619523E-2</v>
      </c>
      <c r="I15" s="239">
        <v>0.08</v>
      </c>
      <c r="J15" s="236">
        <v>4510.12</v>
      </c>
      <c r="K15" s="238">
        <v>0.08</v>
      </c>
      <c r="L15" s="272">
        <v>0.32</v>
      </c>
      <c r="M15" s="236">
        <f>TRUNC(L15*F15,2)</f>
        <v>18040.5</v>
      </c>
      <c r="N15" s="235">
        <f>L15/E15</f>
        <v>0.32</v>
      </c>
      <c r="O15" s="234">
        <f>L15+I15</f>
        <v>0.4</v>
      </c>
      <c r="P15" s="234">
        <f>M15+J15</f>
        <v>22550.62</v>
      </c>
      <c r="Q15" s="238">
        <f>P15/G15</f>
        <v>0.39999978714565515</v>
      </c>
      <c r="R15" s="232">
        <f>E15-O15</f>
        <v>0.6</v>
      </c>
      <c r="S15" s="231">
        <f>G15-P15</f>
        <v>33825.960000000006</v>
      </c>
      <c r="T15" s="230">
        <f>S15/G15</f>
        <v>0.60000021285434491</v>
      </c>
      <c r="U15" s="311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</row>
    <row r="16" spans="1:34" s="247" customFormat="1" ht="17" x14ac:dyDescent="0.2">
      <c r="A16" s="325" t="s">
        <v>46</v>
      </c>
      <c r="B16" s="324"/>
      <c r="C16" s="323" t="s">
        <v>148</v>
      </c>
      <c r="D16" s="322"/>
      <c r="E16" s="259"/>
      <c r="F16" s="259"/>
      <c r="G16" s="258">
        <f>SUM(G17:G18)</f>
        <v>17452.740000000002</v>
      </c>
      <c r="H16" s="253">
        <f t="shared" si="0"/>
        <v>2.1416320026261981E-2</v>
      </c>
      <c r="I16" s="257"/>
      <c r="J16" s="254"/>
      <c r="K16" s="256"/>
      <c r="L16" s="274"/>
      <c r="M16" s="254"/>
      <c r="N16" s="253"/>
      <c r="O16" s="252"/>
      <c r="P16" s="249"/>
      <c r="Q16" s="251"/>
      <c r="R16" s="250"/>
      <c r="S16" s="249"/>
      <c r="T16" s="248"/>
      <c r="U16" s="321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</row>
    <row r="17" spans="1:34" ht="17" x14ac:dyDescent="0.2">
      <c r="A17" s="329" t="s">
        <v>47</v>
      </c>
      <c r="B17" s="328"/>
      <c r="C17" s="327" t="s">
        <v>149</v>
      </c>
      <c r="D17" s="326" t="s">
        <v>290</v>
      </c>
      <c r="E17" s="246" t="s">
        <v>240</v>
      </c>
      <c r="F17" s="240">
        <v>8726.3700000000008</v>
      </c>
      <c r="G17" s="240">
        <v>8726.3700000000008</v>
      </c>
      <c r="H17" s="235">
        <f t="shared" si="0"/>
        <v>1.0708160013130991E-2</v>
      </c>
      <c r="I17" s="239">
        <v>1</v>
      </c>
      <c r="J17" s="236">
        <v>8726.3700000000008</v>
      </c>
      <c r="K17" s="238">
        <v>1</v>
      </c>
      <c r="L17" s="272"/>
      <c r="M17" s="236"/>
      <c r="N17" s="235"/>
      <c r="O17" s="234">
        <f>L17+I17</f>
        <v>1</v>
      </c>
      <c r="P17" s="234">
        <f>M17+J17</f>
        <v>8726.3700000000008</v>
      </c>
      <c r="Q17" s="238">
        <f>P17/G17</f>
        <v>1</v>
      </c>
      <c r="R17" s="232">
        <f>E17-O17</f>
        <v>0</v>
      </c>
      <c r="S17" s="231">
        <f>G17-P17</f>
        <v>0</v>
      </c>
      <c r="T17" s="230">
        <f>S17/G17</f>
        <v>0</v>
      </c>
      <c r="U17" s="311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</row>
    <row r="18" spans="1:34" ht="17" x14ac:dyDescent="0.2">
      <c r="A18" s="329" t="s">
        <v>48</v>
      </c>
      <c r="B18" s="328"/>
      <c r="C18" s="327" t="s">
        <v>150</v>
      </c>
      <c r="D18" s="326" t="s">
        <v>290</v>
      </c>
      <c r="E18" s="246" t="s">
        <v>240</v>
      </c>
      <c r="F18" s="240">
        <v>8726.3700000000008</v>
      </c>
      <c r="G18" s="240">
        <v>8726.3700000000008</v>
      </c>
      <c r="H18" s="235">
        <f t="shared" si="0"/>
        <v>1.0708160013130991E-2</v>
      </c>
      <c r="I18" s="239"/>
      <c r="J18" s="236"/>
      <c r="K18" s="238"/>
      <c r="L18" s="272"/>
      <c r="M18" s="236"/>
      <c r="N18" s="235"/>
      <c r="O18" s="234">
        <f>L18+I18</f>
        <v>0</v>
      </c>
      <c r="P18" s="234">
        <f>M18+J18</f>
        <v>0</v>
      </c>
      <c r="Q18" s="238">
        <f>P18/G18</f>
        <v>0</v>
      </c>
      <c r="R18" s="232">
        <f>E18-O18</f>
        <v>1</v>
      </c>
      <c r="S18" s="231">
        <f>G18-P18</f>
        <v>8726.3700000000008</v>
      </c>
      <c r="T18" s="230">
        <f>S18/G18</f>
        <v>1</v>
      </c>
      <c r="U18" s="311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</row>
    <row r="19" spans="1:34" s="247" customFormat="1" ht="17" x14ac:dyDescent="0.2">
      <c r="A19" s="325" t="s">
        <v>49</v>
      </c>
      <c r="B19" s="324"/>
      <c r="C19" s="323" t="s">
        <v>32</v>
      </c>
      <c r="D19" s="322"/>
      <c r="E19" s="259"/>
      <c r="F19" s="259"/>
      <c r="G19" s="258">
        <f>SUM(G20:G21)</f>
        <v>16529.02</v>
      </c>
      <c r="H19" s="253">
        <f t="shared" si="0"/>
        <v>2.0282819891918678E-2</v>
      </c>
      <c r="I19" s="257"/>
      <c r="J19" s="254"/>
      <c r="K19" s="256"/>
      <c r="L19" s="274"/>
      <c r="M19" s="254"/>
      <c r="N19" s="253"/>
      <c r="O19" s="252"/>
      <c r="P19" s="249"/>
      <c r="Q19" s="251"/>
      <c r="R19" s="250"/>
      <c r="S19" s="249"/>
      <c r="T19" s="248"/>
      <c r="U19" s="321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</row>
    <row r="20" spans="1:34" ht="17" x14ac:dyDescent="0.2">
      <c r="A20" s="329" t="s">
        <v>50</v>
      </c>
      <c r="B20" s="328"/>
      <c r="C20" s="327" t="s">
        <v>151</v>
      </c>
      <c r="D20" s="326" t="s">
        <v>291</v>
      </c>
      <c r="E20" s="246" t="s">
        <v>240</v>
      </c>
      <c r="F20" s="240">
        <v>15186.7</v>
      </c>
      <c r="G20" s="240">
        <v>15186.7</v>
      </c>
      <c r="H20" s="235">
        <f t="shared" si="0"/>
        <v>1.8635654191996948E-2</v>
      </c>
      <c r="I20" s="239">
        <v>1</v>
      </c>
      <c r="J20" s="236">
        <v>15186.7</v>
      </c>
      <c r="K20" s="238">
        <v>1</v>
      </c>
      <c r="L20" s="272"/>
      <c r="M20" s="236"/>
      <c r="N20" s="235"/>
      <c r="O20" s="234">
        <f>L20+I20</f>
        <v>1</v>
      </c>
      <c r="P20" s="234">
        <f>M20+J20</f>
        <v>15186.7</v>
      </c>
      <c r="Q20" s="238">
        <f>P20/G20</f>
        <v>1</v>
      </c>
      <c r="R20" s="232">
        <f>E20-O20</f>
        <v>0</v>
      </c>
      <c r="S20" s="231">
        <f>G20-P20</f>
        <v>0</v>
      </c>
      <c r="T20" s="230">
        <f>S20/G20</f>
        <v>0</v>
      </c>
      <c r="U20" s="311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</row>
    <row r="21" spans="1:34" ht="17" x14ac:dyDescent="0.2">
      <c r="A21" s="353" t="s">
        <v>51</v>
      </c>
      <c r="B21" s="351"/>
      <c r="C21" s="352" t="s">
        <v>152</v>
      </c>
      <c r="D21" s="351" t="s">
        <v>292</v>
      </c>
      <c r="E21" s="241" t="s">
        <v>241</v>
      </c>
      <c r="F21" s="240">
        <v>223.72</v>
      </c>
      <c r="G21" s="240">
        <v>1342.32</v>
      </c>
      <c r="H21" s="235">
        <v>0.4526</v>
      </c>
      <c r="I21" s="239">
        <v>6</v>
      </c>
      <c r="J21" s="236">
        <v>1342.32</v>
      </c>
      <c r="K21" s="238">
        <v>1</v>
      </c>
      <c r="L21" s="272"/>
      <c r="M21" s="236"/>
      <c r="N21" s="235"/>
      <c r="O21" s="234">
        <f>L21+I21</f>
        <v>6</v>
      </c>
      <c r="P21" s="234">
        <f>M21+J21</f>
        <v>1342.32</v>
      </c>
      <c r="Q21" s="238">
        <f>P21/G21</f>
        <v>1</v>
      </c>
      <c r="R21" s="232">
        <f>E21-O21</f>
        <v>0</v>
      </c>
      <c r="S21" s="231">
        <f>G21-P21</f>
        <v>0</v>
      </c>
      <c r="T21" s="230">
        <f>S21/G21</f>
        <v>0</v>
      </c>
      <c r="U21" s="311"/>
      <c r="V21" s="354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</row>
    <row r="22" spans="1:34" s="247" customFormat="1" ht="17" x14ac:dyDescent="0.2">
      <c r="A22" s="325" t="s">
        <v>52</v>
      </c>
      <c r="B22" s="324"/>
      <c r="C22" s="323" t="s">
        <v>153</v>
      </c>
      <c r="D22" s="322"/>
      <c r="E22" s="259"/>
      <c r="F22" s="259"/>
      <c r="G22" s="258">
        <f>SUM(G23:G33)</f>
        <v>54507.009999999995</v>
      </c>
      <c r="H22" s="253">
        <f>G22/G$116</f>
        <v>6.688574801633794E-2</v>
      </c>
      <c r="I22" s="257"/>
      <c r="J22" s="254"/>
      <c r="K22" s="256"/>
      <c r="L22" s="274"/>
      <c r="M22" s="254"/>
      <c r="N22" s="253"/>
      <c r="P22" s="249"/>
      <c r="Q22" s="251"/>
      <c r="R22" s="250"/>
      <c r="S22" s="249"/>
      <c r="T22" s="248"/>
      <c r="U22" s="321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</row>
    <row r="23" spans="1:34" ht="17" x14ac:dyDescent="0.2">
      <c r="A23" s="353" t="s">
        <v>53</v>
      </c>
      <c r="B23" s="351"/>
      <c r="C23" s="352" t="s">
        <v>154</v>
      </c>
      <c r="D23" s="351" t="s">
        <v>293</v>
      </c>
      <c r="E23" s="241" t="s">
        <v>242</v>
      </c>
      <c r="F23" s="240">
        <v>322.36</v>
      </c>
      <c r="G23" s="240">
        <v>13268.33</v>
      </c>
      <c r="H23" s="235">
        <f>G23/G$116</f>
        <v>1.6281615465196447E-2</v>
      </c>
      <c r="I23" s="239">
        <v>41.16</v>
      </c>
      <c r="J23" s="236">
        <v>13268.337599999999</v>
      </c>
      <c r="K23" s="238">
        <v>1</v>
      </c>
      <c r="L23" s="234"/>
      <c r="M23" s="236"/>
      <c r="N23" s="235"/>
      <c r="O23" s="234">
        <f t="shared" ref="O23:O33" si="1">L23+I23</f>
        <v>41.16</v>
      </c>
      <c r="P23" s="234">
        <f t="shared" ref="P23:P33" si="2">M23+J23</f>
        <v>13268.337599999999</v>
      </c>
      <c r="Q23" s="238">
        <f t="shared" ref="Q23:Q33" si="3">P23/G23</f>
        <v>1.0000005727925065</v>
      </c>
      <c r="R23" s="232">
        <f t="shared" ref="R23:R33" si="4">E23-O23</f>
        <v>0</v>
      </c>
      <c r="S23" s="231">
        <f t="shared" ref="S23:S33" si="5">G23-P23</f>
        <v>-7.5999999990017386E-3</v>
      </c>
      <c r="T23" s="230">
        <f t="shared" ref="T23:T33" si="6">S23/G23</f>
        <v>-5.7279250659289741E-7</v>
      </c>
      <c r="U23" s="311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</row>
    <row r="24" spans="1:34" ht="17" x14ac:dyDescent="0.2">
      <c r="A24" s="329" t="s">
        <v>54</v>
      </c>
      <c r="B24" s="328"/>
      <c r="C24" s="327" t="s">
        <v>155</v>
      </c>
      <c r="D24" s="326" t="s">
        <v>293</v>
      </c>
      <c r="E24" s="246" t="s">
        <v>243</v>
      </c>
      <c r="F24" s="240">
        <v>443.72</v>
      </c>
      <c r="G24" s="240">
        <v>1064.92</v>
      </c>
      <c r="H24" s="235">
        <f>G24/G$116</f>
        <v>1.3067671621972772E-3</v>
      </c>
      <c r="I24" s="239"/>
      <c r="J24" s="236"/>
      <c r="K24" s="238"/>
      <c r="L24" s="234"/>
      <c r="M24" s="236"/>
      <c r="N24" s="235"/>
      <c r="O24" s="234">
        <f t="shared" si="1"/>
        <v>0</v>
      </c>
      <c r="P24" s="234">
        <f t="shared" si="2"/>
        <v>0</v>
      </c>
      <c r="Q24" s="238">
        <f t="shared" si="3"/>
        <v>0</v>
      </c>
      <c r="R24" s="232">
        <f t="shared" si="4"/>
        <v>2.4</v>
      </c>
      <c r="S24" s="231">
        <f t="shared" si="5"/>
        <v>1064.92</v>
      </c>
      <c r="T24" s="230">
        <f t="shared" si="6"/>
        <v>1</v>
      </c>
      <c r="U24" s="311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</row>
    <row r="25" spans="1:34" ht="16.5" customHeight="1" x14ac:dyDescent="0.2">
      <c r="A25" s="329" t="s">
        <v>55</v>
      </c>
      <c r="B25" s="328"/>
      <c r="C25" s="327" t="s">
        <v>156</v>
      </c>
      <c r="D25" s="326" t="s">
        <v>291</v>
      </c>
      <c r="E25" s="246" t="s">
        <v>244</v>
      </c>
      <c r="F25" s="240">
        <v>7.43</v>
      </c>
      <c r="G25" s="240">
        <v>337.32</v>
      </c>
      <c r="H25" s="235"/>
      <c r="I25" s="239"/>
      <c r="J25" s="236"/>
      <c r="K25" s="238"/>
      <c r="L25" s="234"/>
      <c r="M25" s="236"/>
      <c r="N25" s="235"/>
      <c r="O25" s="234">
        <f t="shared" si="1"/>
        <v>0</v>
      </c>
      <c r="P25" s="234">
        <f t="shared" si="2"/>
        <v>0</v>
      </c>
      <c r="Q25" s="238">
        <f t="shared" si="3"/>
        <v>0</v>
      </c>
      <c r="R25" s="232">
        <f t="shared" si="4"/>
        <v>45.4</v>
      </c>
      <c r="S25" s="231">
        <f t="shared" si="5"/>
        <v>337.32</v>
      </c>
      <c r="T25" s="230">
        <f t="shared" si="6"/>
        <v>1</v>
      </c>
      <c r="U25" s="311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</row>
    <row r="26" spans="1:34" ht="17" x14ac:dyDescent="0.2">
      <c r="A26" s="329" t="s">
        <v>56</v>
      </c>
      <c r="B26" s="328"/>
      <c r="C26" s="327" t="s">
        <v>157</v>
      </c>
      <c r="D26" s="326" t="s">
        <v>291</v>
      </c>
      <c r="E26" s="241" t="s">
        <v>245</v>
      </c>
      <c r="F26" s="240">
        <v>7.46</v>
      </c>
      <c r="G26" s="240">
        <v>1847.84</v>
      </c>
      <c r="H26" s="235">
        <f t="shared" ref="H26:H60" si="7">G26/G$116</f>
        <v>2.2674911101252834E-3</v>
      </c>
      <c r="I26" s="239"/>
      <c r="J26" s="236"/>
      <c r="K26" s="238"/>
      <c r="L26" s="234"/>
      <c r="M26" s="236"/>
      <c r="N26" s="235"/>
      <c r="O26" s="234">
        <f t="shared" si="1"/>
        <v>0</v>
      </c>
      <c r="P26" s="234">
        <f t="shared" si="2"/>
        <v>0</v>
      </c>
      <c r="Q26" s="238">
        <f t="shared" si="3"/>
        <v>0</v>
      </c>
      <c r="R26" s="232">
        <f t="shared" si="4"/>
        <v>247.7</v>
      </c>
      <c r="S26" s="231">
        <f t="shared" si="5"/>
        <v>1847.84</v>
      </c>
      <c r="T26" s="230">
        <f t="shared" si="6"/>
        <v>1</v>
      </c>
      <c r="U26" s="311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</row>
    <row r="27" spans="1:34" ht="17" x14ac:dyDescent="0.2">
      <c r="A27" s="329" t="s">
        <v>57</v>
      </c>
      <c r="B27" s="328"/>
      <c r="C27" s="327" t="s">
        <v>156</v>
      </c>
      <c r="D27" s="326" t="s">
        <v>291</v>
      </c>
      <c r="E27" s="241" t="s">
        <v>246</v>
      </c>
      <c r="F27" s="240">
        <v>7.43</v>
      </c>
      <c r="G27" s="240">
        <v>2823.17</v>
      </c>
      <c r="H27" s="235">
        <f t="shared" si="7"/>
        <v>3.4643220610942487E-3</v>
      </c>
      <c r="I27" s="239"/>
      <c r="J27" s="236"/>
      <c r="K27" s="238"/>
      <c r="L27" s="234"/>
      <c r="M27" s="236"/>
      <c r="N27" s="235"/>
      <c r="O27" s="234">
        <f t="shared" si="1"/>
        <v>0</v>
      </c>
      <c r="P27" s="234">
        <f t="shared" si="2"/>
        <v>0</v>
      </c>
      <c r="Q27" s="238">
        <f t="shared" si="3"/>
        <v>0</v>
      </c>
      <c r="R27" s="232">
        <f t="shared" si="4"/>
        <v>379.97</v>
      </c>
      <c r="S27" s="231">
        <f t="shared" si="5"/>
        <v>2823.17</v>
      </c>
      <c r="T27" s="230">
        <f t="shared" si="6"/>
        <v>1</v>
      </c>
      <c r="U27" s="311"/>
      <c r="V27" s="310"/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</row>
    <row r="28" spans="1:34" ht="17" x14ac:dyDescent="0.2">
      <c r="A28" s="329" t="s">
        <v>58</v>
      </c>
      <c r="B28" s="328"/>
      <c r="C28" s="327" t="s">
        <v>158</v>
      </c>
      <c r="D28" s="326" t="s">
        <v>293</v>
      </c>
      <c r="E28" s="241" t="s">
        <v>247</v>
      </c>
      <c r="F28" s="240">
        <v>74.39</v>
      </c>
      <c r="G28" s="240">
        <v>180.76</v>
      </c>
      <c r="H28" s="235">
        <f t="shared" si="7"/>
        <v>2.2181124613940937E-4</v>
      </c>
      <c r="I28" s="239"/>
      <c r="J28" s="236"/>
      <c r="K28" s="238"/>
      <c r="L28" s="234"/>
      <c r="M28" s="236"/>
      <c r="N28" s="235"/>
      <c r="O28" s="234">
        <f t="shared" si="1"/>
        <v>0</v>
      </c>
      <c r="P28" s="234">
        <f t="shared" si="2"/>
        <v>0</v>
      </c>
      <c r="Q28" s="238">
        <f t="shared" si="3"/>
        <v>0</v>
      </c>
      <c r="R28" s="232">
        <f t="shared" si="4"/>
        <v>2.4300000000000002</v>
      </c>
      <c r="S28" s="231">
        <f t="shared" si="5"/>
        <v>180.76</v>
      </c>
      <c r="T28" s="230">
        <f t="shared" si="6"/>
        <v>1</v>
      </c>
      <c r="U28" s="311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</row>
    <row r="29" spans="1:34" ht="17" x14ac:dyDescent="0.2">
      <c r="A29" s="329" t="s">
        <v>59</v>
      </c>
      <c r="B29" s="328"/>
      <c r="C29" s="327" t="s">
        <v>159</v>
      </c>
      <c r="D29" s="326" t="s">
        <v>291</v>
      </c>
      <c r="E29" s="246" t="s">
        <v>248</v>
      </c>
      <c r="F29" s="240">
        <v>28.67</v>
      </c>
      <c r="G29" s="240">
        <v>1863.55</v>
      </c>
      <c r="H29" s="235">
        <f t="shared" si="7"/>
        <v>2.2867689076294332E-3</v>
      </c>
      <c r="I29" s="239" t="s">
        <v>248</v>
      </c>
      <c r="J29" s="236">
        <v>1863.5500000000002</v>
      </c>
      <c r="K29" s="238">
        <v>1</v>
      </c>
      <c r="L29" s="234"/>
      <c r="M29" s="236"/>
      <c r="N29" s="235"/>
      <c r="O29" s="234">
        <f t="shared" si="1"/>
        <v>65</v>
      </c>
      <c r="P29" s="234">
        <f t="shared" si="2"/>
        <v>1863.5500000000002</v>
      </c>
      <c r="Q29" s="238">
        <f t="shared" si="3"/>
        <v>1.0000000000000002</v>
      </c>
      <c r="R29" s="232">
        <f t="shared" si="4"/>
        <v>0</v>
      </c>
      <c r="S29" s="231">
        <f t="shared" si="5"/>
        <v>0</v>
      </c>
      <c r="T29" s="230">
        <f t="shared" si="6"/>
        <v>0</v>
      </c>
      <c r="U29" s="311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</row>
    <row r="30" spans="1:34" ht="34" x14ac:dyDescent="0.2">
      <c r="A30" s="329" t="s">
        <v>60</v>
      </c>
      <c r="B30" s="328"/>
      <c r="C30" s="327" t="s">
        <v>160</v>
      </c>
      <c r="D30" s="326" t="s">
        <v>291</v>
      </c>
      <c r="E30" s="246" t="s">
        <v>249</v>
      </c>
      <c r="F30" s="240">
        <v>21.95</v>
      </c>
      <c r="G30" s="240">
        <v>15170.08</v>
      </c>
      <c r="H30" s="235">
        <f t="shared" si="7"/>
        <v>1.8615259730219803E-2</v>
      </c>
      <c r="I30" s="239" t="s">
        <v>303</v>
      </c>
      <c r="J30" s="236">
        <v>7682.5</v>
      </c>
      <c r="K30" s="238">
        <v>0.50642435467067948</v>
      </c>
      <c r="L30" s="234">
        <v>341.12</v>
      </c>
      <c r="M30" s="236">
        <f>TRUNC(L30*F30,2)</f>
        <v>7487.58</v>
      </c>
      <c r="N30" s="235">
        <f>L30/E30</f>
        <v>0.49357564532932052</v>
      </c>
      <c r="O30" s="234">
        <f t="shared" si="1"/>
        <v>691.12</v>
      </c>
      <c r="P30" s="234">
        <f t="shared" si="2"/>
        <v>15170.08</v>
      </c>
      <c r="Q30" s="238">
        <f t="shared" si="3"/>
        <v>1</v>
      </c>
      <c r="R30" s="232">
        <f t="shared" si="4"/>
        <v>0</v>
      </c>
      <c r="S30" s="231">
        <f t="shared" si="5"/>
        <v>0</v>
      </c>
      <c r="T30" s="230">
        <f t="shared" si="6"/>
        <v>0</v>
      </c>
      <c r="U30" s="311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</row>
    <row r="31" spans="1:34" ht="51" x14ac:dyDescent="0.2">
      <c r="A31" s="329" t="s">
        <v>61</v>
      </c>
      <c r="B31" s="328"/>
      <c r="C31" s="327" t="s">
        <v>161</v>
      </c>
      <c r="D31" s="326" t="s">
        <v>291</v>
      </c>
      <c r="E31" s="246" t="s">
        <v>249</v>
      </c>
      <c r="F31" s="240">
        <v>7.45</v>
      </c>
      <c r="G31" s="240">
        <v>5148.84</v>
      </c>
      <c r="H31" s="235">
        <f t="shared" si="7"/>
        <v>6.3181600828304749E-3</v>
      </c>
      <c r="I31" s="239" t="s">
        <v>303</v>
      </c>
      <c r="J31" s="236">
        <v>2607.5</v>
      </c>
      <c r="K31" s="238">
        <v>0.50642435467067948</v>
      </c>
      <c r="L31" s="234">
        <v>341.12</v>
      </c>
      <c r="M31" s="236">
        <f>TRUNC(L31*F31,2)</f>
        <v>2541.34</v>
      </c>
      <c r="N31" s="235">
        <f>L31/E31</f>
        <v>0.49357564532932052</v>
      </c>
      <c r="O31" s="234">
        <f t="shared" si="1"/>
        <v>691.12</v>
      </c>
      <c r="P31" s="234">
        <f t="shared" si="2"/>
        <v>5148.84</v>
      </c>
      <c r="Q31" s="238">
        <f t="shared" si="3"/>
        <v>1</v>
      </c>
      <c r="R31" s="232">
        <f t="shared" si="4"/>
        <v>0</v>
      </c>
      <c r="S31" s="231">
        <f t="shared" si="5"/>
        <v>0</v>
      </c>
      <c r="T31" s="230">
        <f t="shared" si="6"/>
        <v>0</v>
      </c>
      <c r="U31" s="311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</row>
    <row r="32" spans="1:34" ht="17" x14ac:dyDescent="0.2">
      <c r="A32" s="329" t="s">
        <v>62</v>
      </c>
      <c r="B32" s="328"/>
      <c r="C32" s="327" t="s">
        <v>162</v>
      </c>
      <c r="D32" s="326" t="s">
        <v>291</v>
      </c>
      <c r="E32" s="246" t="s">
        <v>250</v>
      </c>
      <c r="F32" s="240">
        <v>23.67</v>
      </c>
      <c r="G32" s="240">
        <v>5273.43</v>
      </c>
      <c r="H32" s="235">
        <f t="shared" si="7"/>
        <v>6.4710449199432713E-3</v>
      </c>
      <c r="I32" s="239"/>
      <c r="J32" s="236"/>
      <c r="K32" s="238"/>
      <c r="L32" s="234">
        <v>222.79</v>
      </c>
      <c r="M32" s="236">
        <f>TRUNC(L32*F32,2)</f>
        <v>5273.43</v>
      </c>
      <c r="N32" s="235">
        <f>L32/E32</f>
        <v>1</v>
      </c>
      <c r="O32" s="234">
        <f t="shared" si="1"/>
        <v>222.79</v>
      </c>
      <c r="P32" s="234">
        <f t="shared" si="2"/>
        <v>5273.43</v>
      </c>
      <c r="Q32" s="238">
        <f t="shared" si="3"/>
        <v>1</v>
      </c>
      <c r="R32" s="232">
        <f t="shared" si="4"/>
        <v>0</v>
      </c>
      <c r="S32" s="231">
        <f t="shared" si="5"/>
        <v>0</v>
      </c>
      <c r="T32" s="230">
        <f t="shared" si="6"/>
        <v>0</v>
      </c>
      <c r="U32" s="311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</row>
    <row r="33" spans="1:34" ht="34" x14ac:dyDescent="0.2">
      <c r="A33" s="329" t="s">
        <v>63</v>
      </c>
      <c r="B33" s="328"/>
      <c r="C33" s="327" t="s">
        <v>163</v>
      </c>
      <c r="D33" s="326" t="s">
        <v>293</v>
      </c>
      <c r="E33" s="246" t="s">
        <v>251</v>
      </c>
      <c r="F33" s="240">
        <v>117.07</v>
      </c>
      <c r="G33" s="240">
        <v>7528.77</v>
      </c>
      <c r="H33" s="235">
        <f t="shared" si="7"/>
        <v>9.238580745723618E-3</v>
      </c>
      <c r="I33" s="239" t="s">
        <v>296</v>
      </c>
      <c r="J33" s="236">
        <v>3512.1</v>
      </c>
      <c r="K33" s="238">
        <v>0.46649043694604259</v>
      </c>
      <c r="L33" s="234"/>
      <c r="M33" s="236"/>
      <c r="N33" s="235"/>
      <c r="O33" s="234">
        <f t="shared" si="1"/>
        <v>30</v>
      </c>
      <c r="P33" s="234">
        <f t="shared" si="2"/>
        <v>3512.1</v>
      </c>
      <c r="Q33" s="238">
        <f t="shared" si="3"/>
        <v>0.46649054227981457</v>
      </c>
      <c r="R33" s="232">
        <f t="shared" si="4"/>
        <v>34.31</v>
      </c>
      <c r="S33" s="231">
        <f t="shared" si="5"/>
        <v>4016.6700000000005</v>
      </c>
      <c r="T33" s="230">
        <f t="shared" si="6"/>
        <v>0.53350945772018543</v>
      </c>
      <c r="U33" s="311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  <c r="AH33" s="310"/>
    </row>
    <row r="34" spans="1:34" s="247" customFormat="1" ht="17" x14ac:dyDescent="0.2">
      <c r="A34" s="325" t="s">
        <v>64</v>
      </c>
      <c r="B34" s="324"/>
      <c r="C34" s="323" t="s">
        <v>164</v>
      </c>
      <c r="D34" s="322"/>
      <c r="E34" s="259"/>
      <c r="F34" s="259"/>
      <c r="G34" s="258">
        <f>SUM(G35:G36)</f>
        <v>110255.88</v>
      </c>
      <c r="H34" s="253">
        <f t="shared" si="7"/>
        <v>0.13529538690527321</v>
      </c>
      <c r="I34" s="257"/>
      <c r="J34" s="254"/>
      <c r="K34" s="256"/>
      <c r="L34" s="274"/>
      <c r="M34" s="254"/>
      <c r="N34" s="253"/>
      <c r="O34" s="252"/>
      <c r="P34" s="249"/>
      <c r="Q34" s="251"/>
      <c r="R34" s="250"/>
      <c r="S34" s="249"/>
      <c r="T34" s="248"/>
      <c r="U34" s="321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</row>
    <row r="35" spans="1:34" ht="34" x14ac:dyDescent="0.2">
      <c r="A35" s="329" t="s">
        <v>65</v>
      </c>
      <c r="B35" s="328"/>
      <c r="C35" s="327" t="s">
        <v>165</v>
      </c>
      <c r="D35" s="326" t="s">
        <v>294</v>
      </c>
      <c r="E35" s="246" t="s">
        <v>252</v>
      </c>
      <c r="F35" s="240">
        <v>1067.71</v>
      </c>
      <c r="G35" s="240">
        <v>104635.58</v>
      </c>
      <c r="H35" s="235">
        <f t="shared" si="7"/>
        <v>0.12839869656074276</v>
      </c>
      <c r="I35" s="239"/>
      <c r="J35" s="236"/>
      <c r="K35" s="238"/>
      <c r="L35" s="272">
        <v>98</v>
      </c>
      <c r="M35" s="236">
        <f>TRUNC(L35*F35,2)</f>
        <v>104635.58</v>
      </c>
      <c r="N35" s="235">
        <f>L35/E35</f>
        <v>1</v>
      </c>
      <c r="O35" s="234">
        <f>L35+I35</f>
        <v>98</v>
      </c>
      <c r="P35" s="234">
        <f>M35+J35</f>
        <v>104635.58</v>
      </c>
      <c r="Q35" s="238">
        <f>P35/G35</f>
        <v>1</v>
      </c>
      <c r="R35" s="232">
        <f>E35-O35</f>
        <v>0</v>
      </c>
      <c r="S35" s="231">
        <f>G35-P35</f>
        <v>0</v>
      </c>
      <c r="T35" s="230">
        <f>S35/G35</f>
        <v>0</v>
      </c>
      <c r="U35" s="311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</row>
    <row r="36" spans="1:34" ht="34" x14ac:dyDescent="0.2">
      <c r="A36" s="329" t="s">
        <v>66</v>
      </c>
      <c r="B36" s="328"/>
      <c r="C36" s="327" t="s">
        <v>166</v>
      </c>
      <c r="D36" s="326" t="s">
        <v>294</v>
      </c>
      <c r="E36" s="246" t="s">
        <v>252</v>
      </c>
      <c r="F36" s="240">
        <v>57.35</v>
      </c>
      <c r="G36" s="240">
        <v>5620.3</v>
      </c>
      <c r="H36" s="235">
        <f t="shared" si="7"/>
        <v>6.8966903445304411E-3</v>
      </c>
      <c r="I36" s="239"/>
      <c r="J36" s="236"/>
      <c r="K36" s="238"/>
      <c r="L36" s="272">
        <v>98</v>
      </c>
      <c r="M36" s="236">
        <f>TRUNC(L36*F36,2)</f>
        <v>5620.3</v>
      </c>
      <c r="N36" s="235">
        <f>L36/E36</f>
        <v>1</v>
      </c>
      <c r="O36" s="234">
        <f>L36+I36</f>
        <v>98</v>
      </c>
      <c r="P36" s="234">
        <f>M36+J36</f>
        <v>5620.3</v>
      </c>
      <c r="Q36" s="238">
        <f>P36/G36</f>
        <v>1</v>
      </c>
      <c r="R36" s="232">
        <f>E36-O36</f>
        <v>0</v>
      </c>
      <c r="S36" s="231">
        <f>G36-P36</f>
        <v>0</v>
      </c>
      <c r="T36" s="230">
        <f>S36/G36</f>
        <v>0</v>
      </c>
      <c r="U36" s="311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</row>
    <row r="37" spans="1:34" s="247" customFormat="1" ht="17" x14ac:dyDescent="0.2">
      <c r="A37" s="325" t="s">
        <v>67</v>
      </c>
      <c r="B37" s="324"/>
      <c r="C37" s="323" t="s">
        <v>167</v>
      </c>
      <c r="D37" s="322"/>
      <c r="E37" s="259"/>
      <c r="F37" s="259"/>
      <c r="G37" s="258">
        <f>SUM(G38:G43)</f>
        <v>132104.56</v>
      </c>
      <c r="H37" s="253">
        <f t="shared" si="7"/>
        <v>0.16210598071641055</v>
      </c>
      <c r="I37" s="257"/>
      <c r="J37" s="254"/>
      <c r="K37" s="256"/>
      <c r="L37" s="274"/>
      <c r="M37" s="254"/>
      <c r="N37" s="253"/>
      <c r="O37" s="252"/>
      <c r="P37" s="249"/>
      <c r="Q37" s="251"/>
      <c r="R37" s="250"/>
      <c r="S37" s="249"/>
      <c r="T37" s="248"/>
      <c r="U37" s="321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</row>
    <row r="38" spans="1:34" ht="85" x14ac:dyDescent="0.2">
      <c r="A38" s="329" t="s">
        <v>68</v>
      </c>
      <c r="B38" s="328"/>
      <c r="C38" s="327" t="s">
        <v>168</v>
      </c>
      <c r="D38" s="326" t="s">
        <v>291</v>
      </c>
      <c r="E38" s="246" t="s">
        <v>253</v>
      </c>
      <c r="F38" s="240">
        <v>85.77</v>
      </c>
      <c r="G38" s="240">
        <v>17783.55</v>
      </c>
      <c r="H38" s="235">
        <f t="shared" si="7"/>
        <v>2.1822258167086155E-2</v>
      </c>
      <c r="I38" s="239">
        <v>100</v>
      </c>
      <c r="J38" s="236">
        <v>8577</v>
      </c>
      <c r="K38" s="238">
        <v>0.4822996045143243</v>
      </c>
      <c r="L38" s="272">
        <v>107.34</v>
      </c>
      <c r="M38" s="236">
        <f>TRUNC(L38*F38,2)</f>
        <v>9206.5499999999993</v>
      </c>
      <c r="N38" s="235">
        <f>L38/E38</f>
        <v>0.5177003954856757</v>
      </c>
      <c r="O38" s="234">
        <f t="shared" ref="O38:P43" si="8">L38+I38</f>
        <v>207.34</v>
      </c>
      <c r="P38" s="234">
        <f t="shared" si="8"/>
        <v>17783.55</v>
      </c>
      <c r="Q38" s="238">
        <f t="shared" ref="Q38:Q43" si="9">P38/G38</f>
        <v>1</v>
      </c>
      <c r="R38" s="232">
        <f t="shared" ref="R38:R43" si="10">E38-O38</f>
        <v>0</v>
      </c>
      <c r="S38" s="231">
        <f t="shared" ref="S38:S43" si="11">G38-P38</f>
        <v>0</v>
      </c>
      <c r="T38" s="230">
        <f t="shared" ref="T38:T43" si="12">S38/G38</f>
        <v>0</v>
      </c>
      <c r="U38" s="311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</row>
    <row r="39" spans="1:34" ht="17" x14ac:dyDescent="0.2">
      <c r="A39" s="329" t="s">
        <v>69</v>
      </c>
      <c r="B39" s="328"/>
      <c r="C39" s="327" t="s">
        <v>169</v>
      </c>
      <c r="D39" s="326" t="s">
        <v>291</v>
      </c>
      <c r="E39" s="246" t="s">
        <v>249</v>
      </c>
      <c r="F39" s="240">
        <v>31.48</v>
      </c>
      <c r="G39" s="240">
        <v>21756.45</v>
      </c>
      <c r="H39" s="235">
        <f t="shared" si="7"/>
        <v>2.6697418046413773E-2</v>
      </c>
      <c r="I39" s="239"/>
      <c r="J39" s="236"/>
      <c r="K39" s="238"/>
      <c r="L39" s="272">
        <v>691.12</v>
      </c>
      <c r="M39" s="236">
        <f>TRUNC(L39*F39,2)</f>
        <v>21756.45</v>
      </c>
      <c r="N39" s="235">
        <f>L39/E39</f>
        <v>1</v>
      </c>
      <c r="O39" s="234">
        <f t="shared" si="8"/>
        <v>691.12</v>
      </c>
      <c r="P39" s="234">
        <f t="shared" si="8"/>
        <v>21756.45</v>
      </c>
      <c r="Q39" s="238">
        <f t="shared" si="9"/>
        <v>1</v>
      </c>
      <c r="R39" s="232">
        <f t="shared" si="10"/>
        <v>0</v>
      </c>
      <c r="S39" s="231">
        <f t="shared" si="11"/>
        <v>0</v>
      </c>
      <c r="T39" s="230">
        <f t="shared" si="12"/>
        <v>0</v>
      </c>
      <c r="U39" s="311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</row>
    <row r="40" spans="1:34" ht="17" x14ac:dyDescent="0.2">
      <c r="A40" s="329" t="s">
        <v>70</v>
      </c>
      <c r="B40" s="328"/>
      <c r="C40" s="327" t="s">
        <v>170</v>
      </c>
      <c r="D40" s="326" t="s">
        <v>291</v>
      </c>
      <c r="E40" s="241" t="s">
        <v>249</v>
      </c>
      <c r="F40" s="240">
        <v>42.71</v>
      </c>
      <c r="G40" s="240">
        <v>29517.73</v>
      </c>
      <c r="H40" s="235">
        <f t="shared" si="7"/>
        <v>3.6221312649406E-2</v>
      </c>
      <c r="I40" s="239"/>
      <c r="J40" s="236"/>
      <c r="K40" s="238"/>
      <c r="L40" s="272">
        <v>691.12</v>
      </c>
      <c r="M40" s="236">
        <f>TRUNC(L40*F40,2)</f>
        <v>29517.73</v>
      </c>
      <c r="N40" s="235">
        <f>L40/E40</f>
        <v>1</v>
      </c>
      <c r="O40" s="234">
        <f t="shared" si="8"/>
        <v>691.12</v>
      </c>
      <c r="P40" s="234">
        <f t="shared" si="8"/>
        <v>29517.73</v>
      </c>
      <c r="Q40" s="238">
        <f t="shared" si="9"/>
        <v>1</v>
      </c>
      <c r="R40" s="232">
        <f t="shared" si="10"/>
        <v>0</v>
      </c>
      <c r="S40" s="231">
        <f t="shared" si="11"/>
        <v>0</v>
      </c>
      <c r="T40" s="230">
        <f t="shared" si="12"/>
        <v>0</v>
      </c>
      <c r="U40" s="311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</row>
    <row r="41" spans="1:34" ht="68" x14ac:dyDescent="0.2">
      <c r="A41" s="329" t="s">
        <v>71</v>
      </c>
      <c r="B41" s="328"/>
      <c r="C41" s="327" t="s">
        <v>171</v>
      </c>
      <c r="D41" s="326" t="s">
        <v>291</v>
      </c>
      <c r="E41" s="246" t="s">
        <v>249</v>
      </c>
      <c r="F41" s="240">
        <v>56.34</v>
      </c>
      <c r="G41" s="240">
        <v>38937.699999999997</v>
      </c>
      <c r="H41" s="235">
        <f t="shared" si="7"/>
        <v>4.778059171720779E-2</v>
      </c>
      <c r="I41" s="239"/>
      <c r="J41" s="236"/>
      <c r="K41" s="238"/>
      <c r="L41" s="272">
        <v>691.12</v>
      </c>
      <c r="M41" s="236">
        <f>TRUNC(L41*F41,2)</f>
        <v>38937.699999999997</v>
      </c>
      <c r="N41" s="235">
        <f>L41/E41</f>
        <v>1</v>
      </c>
      <c r="O41" s="234">
        <f t="shared" si="8"/>
        <v>691.12</v>
      </c>
      <c r="P41" s="234">
        <f t="shared" si="8"/>
        <v>38937.699999999997</v>
      </c>
      <c r="Q41" s="238">
        <f t="shared" si="9"/>
        <v>1</v>
      </c>
      <c r="R41" s="232">
        <f t="shared" si="10"/>
        <v>0</v>
      </c>
      <c r="S41" s="231">
        <f t="shared" si="11"/>
        <v>0</v>
      </c>
      <c r="T41" s="230">
        <f t="shared" si="12"/>
        <v>0</v>
      </c>
      <c r="U41" s="311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</row>
    <row r="42" spans="1:34" ht="85" x14ac:dyDescent="0.2">
      <c r="A42" s="329" t="s">
        <v>72</v>
      </c>
      <c r="B42" s="328"/>
      <c r="C42" s="327" t="s">
        <v>172</v>
      </c>
      <c r="D42" s="326" t="s">
        <v>294</v>
      </c>
      <c r="E42" s="246" t="s">
        <v>254</v>
      </c>
      <c r="F42" s="240">
        <v>30.92</v>
      </c>
      <c r="G42" s="240">
        <v>2937.4</v>
      </c>
      <c r="H42" s="235">
        <f t="shared" si="7"/>
        <v>3.6044941049452376E-3</v>
      </c>
      <c r="I42" s="239"/>
      <c r="J42" s="236"/>
      <c r="K42" s="238"/>
      <c r="L42" s="272">
        <v>95</v>
      </c>
      <c r="M42" s="236">
        <f>TRUNC(L42*F42,2)</f>
        <v>2937.4</v>
      </c>
      <c r="N42" s="235">
        <f>L42/E42</f>
        <v>1</v>
      </c>
      <c r="O42" s="234">
        <f t="shared" si="8"/>
        <v>95</v>
      </c>
      <c r="P42" s="234">
        <f t="shared" si="8"/>
        <v>2937.4</v>
      </c>
      <c r="Q42" s="238">
        <f t="shared" si="9"/>
        <v>1</v>
      </c>
      <c r="R42" s="232">
        <f t="shared" si="10"/>
        <v>0</v>
      </c>
      <c r="S42" s="231">
        <f t="shared" si="11"/>
        <v>0</v>
      </c>
      <c r="T42" s="230">
        <f t="shared" si="12"/>
        <v>0</v>
      </c>
      <c r="U42" s="311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0"/>
      <c r="AH42" s="310"/>
    </row>
    <row r="43" spans="1:34" ht="51" x14ac:dyDescent="0.2">
      <c r="A43" s="329" t="s">
        <v>73</v>
      </c>
      <c r="B43" s="328"/>
      <c r="C43" s="327" t="s">
        <v>173</v>
      </c>
      <c r="D43" s="326" t="s">
        <v>291</v>
      </c>
      <c r="E43" s="246" t="s">
        <v>250</v>
      </c>
      <c r="F43" s="240">
        <v>95.03</v>
      </c>
      <c r="G43" s="240">
        <v>21171.73</v>
      </c>
      <c r="H43" s="235">
        <f t="shared" si="7"/>
        <v>2.5979906031351613E-2</v>
      </c>
      <c r="I43" s="239"/>
      <c r="J43" s="236"/>
      <c r="K43" s="238"/>
      <c r="L43" s="272"/>
      <c r="M43" s="236"/>
      <c r="N43" s="235"/>
      <c r="O43" s="234">
        <f t="shared" si="8"/>
        <v>0</v>
      </c>
      <c r="P43" s="234">
        <f t="shared" si="8"/>
        <v>0</v>
      </c>
      <c r="Q43" s="238">
        <f t="shared" si="9"/>
        <v>0</v>
      </c>
      <c r="R43" s="232">
        <f t="shared" si="10"/>
        <v>222.79</v>
      </c>
      <c r="S43" s="231">
        <f t="shared" si="11"/>
        <v>21171.73</v>
      </c>
      <c r="T43" s="230">
        <f t="shared" si="12"/>
        <v>1</v>
      </c>
      <c r="U43" s="311"/>
      <c r="V43" s="310"/>
      <c r="W43" s="310"/>
      <c r="X43" s="310"/>
      <c r="Y43" s="310"/>
      <c r="Z43" s="310"/>
      <c r="AA43" s="310"/>
      <c r="AB43" s="310"/>
      <c r="AC43" s="310"/>
      <c r="AD43" s="310"/>
      <c r="AE43" s="310"/>
      <c r="AF43" s="310"/>
      <c r="AG43" s="310"/>
      <c r="AH43" s="310"/>
    </row>
    <row r="44" spans="1:34" s="247" customFormat="1" ht="17" x14ac:dyDescent="0.2">
      <c r="A44" s="325" t="s">
        <v>74</v>
      </c>
      <c r="B44" s="324"/>
      <c r="C44" s="323" t="s">
        <v>174</v>
      </c>
      <c r="D44" s="322"/>
      <c r="E44" s="259"/>
      <c r="F44" s="259"/>
      <c r="G44" s="258">
        <f>SUM(G45:G52)</f>
        <v>175518.51</v>
      </c>
      <c r="H44" s="253">
        <f t="shared" si="7"/>
        <v>0.21537939490834471</v>
      </c>
      <c r="I44" s="257"/>
      <c r="J44" s="254"/>
      <c r="K44" s="256"/>
      <c r="L44" s="274"/>
      <c r="M44" s="254"/>
      <c r="N44" s="253"/>
      <c r="O44" s="252"/>
      <c r="P44" s="249"/>
      <c r="Q44" s="251"/>
      <c r="R44" s="250"/>
      <c r="S44" s="249"/>
      <c r="T44" s="248"/>
      <c r="U44" s="321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</row>
    <row r="45" spans="1:34" ht="85" customHeight="1" x14ac:dyDescent="0.2">
      <c r="A45" s="329" t="s">
        <v>75</v>
      </c>
      <c r="B45" s="328"/>
      <c r="C45" s="327" t="s">
        <v>175</v>
      </c>
      <c r="D45" s="326" t="s">
        <v>293</v>
      </c>
      <c r="E45" s="246" t="s">
        <v>255</v>
      </c>
      <c r="F45" s="240">
        <v>997.55</v>
      </c>
      <c r="G45" s="240">
        <v>20589.43</v>
      </c>
      <c r="H45" s="235">
        <f t="shared" si="7"/>
        <v>2.5265363606993468E-2</v>
      </c>
      <c r="I45" s="239"/>
      <c r="J45" s="236"/>
      <c r="K45" s="238"/>
      <c r="L45" s="272">
        <v>10.32</v>
      </c>
      <c r="M45" s="236">
        <v>10293.86</v>
      </c>
      <c r="N45" s="235">
        <f>L45/E45</f>
        <v>0.5</v>
      </c>
      <c r="O45" s="234">
        <f t="shared" ref="O45:P52" si="13">L45+I45</f>
        <v>10.32</v>
      </c>
      <c r="P45" s="234">
        <f t="shared" si="13"/>
        <v>10293.86</v>
      </c>
      <c r="Q45" s="238">
        <f t="shared" ref="Q45:Q52" si="14">P45/G45</f>
        <v>0.4999584738382753</v>
      </c>
      <c r="R45" s="232">
        <f t="shared" ref="R45:R52" si="15">E45-O45</f>
        <v>10.32</v>
      </c>
      <c r="S45" s="231">
        <f t="shared" ref="S45:S52" si="16">G45-P45</f>
        <v>10295.57</v>
      </c>
      <c r="T45" s="230">
        <f t="shared" ref="T45:T52" si="17">S45/G45</f>
        <v>0.5000415261617247</v>
      </c>
      <c r="U45" s="311"/>
      <c r="V45" s="310"/>
      <c r="W45" s="310"/>
      <c r="X45" s="310"/>
      <c r="Y45" s="310"/>
      <c r="Z45" s="310"/>
      <c r="AA45" s="310"/>
      <c r="AB45" s="310"/>
      <c r="AC45" s="310"/>
      <c r="AD45" s="310"/>
      <c r="AE45" s="310"/>
      <c r="AF45" s="310"/>
      <c r="AG45" s="310"/>
      <c r="AH45" s="310"/>
    </row>
    <row r="46" spans="1:34" ht="34" x14ac:dyDescent="0.2">
      <c r="A46" s="329" t="s">
        <v>76</v>
      </c>
      <c r="B46" s="328"/>
      <c r="C46" s="327" t="s">
        <v>176</v>
      </c>
      <c r="D46" s="326" t="s">
        <v>291</v>
      </c>
      <c r="E46" s="246" t="s">
        <v>256</v>
      </c>
      <c r="F46" s="240">
        <v>23.59</v>
      </c>
      <c r="G46" s="240">
        <v>11464.74</v>
      </c>
      <c r="H46" s="235">
        <f t="shared" si="7"/>
        <v>1.4068423689225118E-2</v>
      </c>
      <c r="I46" s="239"/>
      <c r="J46" s="236"/>
      <c r="K46" s="238"/>
      <c r="L46" s="272"/>
      <c r="M46" s="236"/>
      <c r="N46" s="235"/>
      <c r="O46" s="234">
        <f t="shared" si="13"/>
        <v>0</v>
      </c>
      <c r="P46" s="234">
        <f t="shared" si="13"/>
        <v>0</v>
      </c>
      <c r="Q46" s="238">
        <f t="shared" si="14"/>
        <v>0</v>
      </c>
      <c r="R46" s="232">
        <f t="shared" si="15"/>
        <v>486</v>
      </c>
      <c r="S46" s="231">
        <f t="shared" si="16"/>
        <v>11464.74</v>
      </c>
      <c r="T46" s="230">
        <f t="shared" si="17"/>
        <v>1</v>
      </c>
      <c r="U46" s="311"/>
      <c r="V46" s="310"/>
      <c r="W46" s="310"/>
      <c r="X46" s="310"/>
      <c r="Y46" s="310"/>
      <c r="Z46" s="310"/>
      <c r="AA46" s="310"/>
      <c r="AB46" s="310"/>
      <c r="AC46" s="310"/>
      <c r="AD46" s="310"/>
      <c r="AE46" s="310"/>
      <c r="AF46" s="310"/>
      <c r="AG46" s="310"/>
      <c r="AH46" s="310"/>
    </row>
    <row r="47" spans="1:34" ht="68" x14ac:dyDescent="0.2">
      <c r="A47" s="329" t="s">
        <v>77</v>
      </c>
      <c r="B47" s="328"/>
      <c r="C47" s="327" t="s">
        <v>177</v>
      </c>
      <c r="D47" s="326" t="s">
        <v>291</v>
      </c>
      <c r="E47" s="246" t="s">
        <v>257</v>
      </c>
      <c r="F47" s="240">
        <v>107.06</v>
      </c>
      <c r="G47" s="240">
        <v>59953.599999999999</v>
      </c>
      <c r="H47" s="235">
        <f t="shared" si="7"/>
        <v>7.3569278195085713E-2</v>
      </c>
      <c r="I47" s="239"/>
      <c r="J47" s="236"/>
      <c r="K47" s="238"/>
      <c r="L47" s="272"/>
      <c r="M47" s="236"/>
      <c r="N47" s="235"/>
      <c r="O47" s="234">
        <f t="shared" si="13"/>
        <v>0</v>
      </c>
      <c r="P47" s="234">
        <f t="shared" si="13"/>
        <v>0</v>
      </c>
      <c r="Q47" s="238">
        <f t="shared" si="14"/>
        <v>0</v>
      </c>
      <c r="R47" s="232">
        <f t="shared" si="15"/>
        <v>560</v>
      </c>
      <c r="S47" s="231">
        <f t="shared" si="16"/>
        <v>59953.599999999999</v>
      </c>
      <c r="T47" s="230">
        <f t="shared" si="17"/>
        <v>1</v>
      </c>
      <c r="U47" s="311"/>
      <c r="V47" s="310"/>
      <c r="W47" s="310"/>
      <c r="X47" s="310"/>
      <c r="Y47" s="310"/>
      <c r="Z47" s="310"/>
      <c r="AA47" s="310"/>
      <c r="AB47" s="310"/>
      <c r="AC47" s="310"/>
      <c r="AD47" s="310"/>
      <c r="AE47" s="310"/>
      <c r="AF47" s="310"/>
      <c r="AG47" s="310"/>
      <c r="AH47" s="310"/>
    </row>
    <row r="48" spans="1:34" ht="51" x14ac:dyDescent="0.2">
      <c r="A48" s="329" t="s">
        <v>78</v>
      </c>
      <c r="B48" s="328"/>
      <c r="C48" s="327" t="s">
        <v>178</v>
      </c>
      <c r="D48" s="326" t="s">
        <v>291</v>
      </c>
      <c r="E48" s="246" t="s">
        <v>258</v>
      </c>
      <c r="F48" s="240">
        <v>58.97</v>
      </c>
      <c r="G48" s="240">
        <v>1265.49</v>
      </c>
      <c r="H48" s="235">
        <f t="shared" si="7"/>
        <v>1.5528873305873045E-3</v>
      </c>
      <c r="I48" s="239"/>
      <c r="J48" s="236"/>
      <c r="K48" s="238"/>
      <c r="L48" s="272"/>
      <c r="M48" s="236"/>
      <c r="N48" s="235"/>
      <c r="O48" s="234">
        <f t="shared" si="13"/>
        <v>0</v>
      </c>
      <c r="P48" s="234">
        <f t="shared" si="13"/>
        <v>0</v>
      </c>
      <c r="Q48" s="238">
        <f t="shared" si="14"/>
        <v>0</v>
      </c>
      <c r="R48" s="232">
        <f t="shared" si="15"/>
        <v>21.46</v>
      </c>
      <c r="S48" s="231">
        <f t="shared" si="16"/>
        <v>1265.49</v>
      </c>
      <c r="T48" s="230">
        <f t="shared" si="17"/>
        <v>1</v>
      </c>
      <c r="U48" s="311"/>
      <c r="V48" s="310"/>
      <c r="W48" s="310"/>
      <c r="X48" s="310"/>
      <c r="Y48" s="310"/>
      <c r="Z48" s="310"/>
      <c r="AA48" s="310"/>
      <c r="AB48" s="310"/>
      <c r="AC48" s="310"/>
      <c r="AD48" s="310"/>
      <c r="AE48" s="310"/>
      <c r="AF48" s="310"/>
      <c r="AG48" s="310"/>
      <c r="AH48" s="310"/>
    </row>
    <row r="49" spans="1:34" ht="51" x14ac:dyDescent="0.2">
      <c r="A49" s="350" t="s">
        <v>79</v>
      </c>
      <c r="B49" s="349"/>
      <c r="C49" s="348" t="s">
        <v>179</v>
      </c>
      <c r="D49" s="347" t="s">
        <v>294</v>
      </c>
      <c r="E49" s="246" t="s">
        <v>259</v>
      </c>
      <c r="F49" s="240">
        <v>215.07</v>
      </c>
      <c r="G49" s="240">
        <v>8172.66</v>
      </c>
      <c r="H49" s="300">
        <f t="shared" si="7"/>
        <v>1.0028700480602486E-2</v>
      </c>
      <c r="I49" s="303"/>
      <c r="J49" s="301"/>
      <c r="K49" s="302"/>
      <c r="L49" s="272"/>
      <c r="M49" s="301"/>
      <c r="N49" s="300"/>
      <c r="O49" s="234">
        <f t="shared" si="13"/>
        <v>0</v>
      </c>
      <c r="P49" s="234">
        <f t="shared" si="13"/>
        <v>0</v>
      </c>
      <c r="Q49" s="238">
        <f t="shared" si="14"/>
        <v>0</v>
      </c>
      <c r="R49" s="232">
        <f t="shared" si="15"/>
        <v>38</v>
      </c>
      <c r="S49" s="231">
        <f t="shared" si="16"/>
        <v>8172.66</v>
      </c>
      <c r="T49" s="230">
        <f t="shared" si="17"/>
        <v>1</v>
      </c>
      <c r="U49" s="311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</row>
    <row r="50" spans="1:34" ht="34" x14ac:dyDescent="0.2">
      <c r="A50" s="245" t="s">
        <v>80</v>
      </c>
      <c r="B50" s="244"/>
      <c r="C50" s="314" t="s">
        <v>180</v>
      </c>
      <c r="D50" s="313" t="s">
        <v>291</v>
      </c>
      <c r="E50" s="246" t="s">
        <v>260</v>
      </c>
      <c r="F50" s="240">
        <v>97.32</v>
      </c>
      <c r="G50" s="240">
        <v>29206.7</v>
      </c>
      <c r="H50" s="345">
        <f t="shared" si="7"/>
        <v>3.5839646617724541E-2</v>
      </c>
      <c r="I50" s="246"/>
      <c r="J50" s="266"/>
      <c r="K50" s="346"/>
      <c r="L50" s="272"/>
      <c r="M50" s="266"/>
      <c r="N50" s="345"/>
      <c r="O50" s="234">
        <f t="shared" si="13"/>
        <v>0</v>
      </c>
      <c r="P50" s="234">
        <f t="shared" si="13"/>
        <v>0</v>
      </c>
      <c r="Q50" s="238">
        <f t="shared" si="14"/>
        <v>0</v>
      </c>
      <c r="R50" s="232">
        <f t="shared" si="15"/>
        <v>300.11</v>
      </c>
      <c r="S50" s="231">
        <f t="shared" si="16"/>
        <v>29206.7</v>
      </c>
      <c r="T50" s="230">
        <f t="shared" si="17"/>
        <v>1</v>
      </c>
      <c r="U50" s="311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</row>
    <row r="51" spans="1:34" ht="34" x14ac:dyDescent="0.2">
      <c r="A51" s="341" t="s">
        <v>81</v>
      </c>
      <c r="B51" s="340"/>
      <c r="C51" s="339" t="s">
        <v>181</v>
      </c>
      <c r="D51" s="338" t="s">
        <v>291</v>
      </c>
      <c r="E51" s="337" t="s">
        <v>261</v>
      </c>
      <c r="F51" s="240">
        <v>50.46</v>
      </c>
      <c r="G51" s="240">
        <v>40088.449999999997</v>
      </c>
      <c r="H51" s="333">
        <f t="shared" si="7"/>
        <v>4.9192681181109789E-2</v>
      </c>
      <c r="I51" s="336"/>
      <c r="J51" s="334"/>
      <c r="K51" s="335"/>
      <c r="L51" s="272"/>
      <c r="M51" s="334"/>
      <c r="N51" s="333"/>
      <c r="O51" s="234">
        <f t="shared" si="13"/>
        <v>0</v>
      </c>
      <c r="P51" s="234">
        <f t="shared" si="13"/>
        <v>0</v>
      </c>
      <c r="Q51" s="238">
        <f t="shared" si="14"/>
        <v>0</v>
      </c>
      <c r="R51" s="232">
        <f t="shared" si="15"/>
        <v>794.46</v>
      </c>
      <c r="S51" s="231">
        <f t="shared" si="16"/>
        <v>40088.449999999997</v>
      </c>
      <c r="T51" s="230">
        <f t="shared" si="17"/>
        <v>1</v>
      </c>
      <c r="U51" s="311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  <c r="AH51" s="310"/>
    </row>
    <row r="52" spans="1:34" ht="17" x14ac:dyDescent="0.2">
      <c r="A52" s="329" t="s">
        <v>82</v>
      </c>
      <c r="B52" s="328"/>
      <c r="C52" s="327" t="s">
        <v>182</v>
      </c>
      <c r="D52" s="326" t="s">
        <v>291</v>
      </c>
      <c r="E52" s="246" t="s">
        <v>244</v>
      </c>
      <c r="F52" s="240">
        <v>105.23</v>
      </c>
      <c r="G52" s="240">
        <v>4777.4399999999996</v>
      </c>
      <c r="H52" s="235">
        <f t="shared" si="7"/>
        <v>5.8624138070162641E-3</v>
      </c>
      <c r="I52" s="239"/>
      <c r="J52" s="236"/>
      <c r="K52" s="238"/>
      <c r="L52" s="272"/>
      <c r="M52" s="236"/>
      <c r="N52" s="235"/>
      <c r="O52" s="234">
        <f t="shared" si="13"/>
        <v>0</v>
      </c>
      <c r="P52" s="234">
        <f t="shared" si="13"/>
        <v>0</v>
      </c>
      <c r="Q52" s="238">
        <f t="shared" si="14"/>
        <v>0</v>
      </c>
      <c r="R52" s="232">
        <f t="shared" si="15"/>
        <v>45.4</v>
      </c>
      <c r="S52" s="231">
        <f t="shared" si="16"/>
        <v>4777.4399999999996</v>
      </c>
      <c r="T52" s="230">
        <f t="shared" si="17"/>
        <v>1</v>
      </c>
      <c r="U52" s="311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10"/>
      <c r="AH52" s="310"/>
    </row>
    <row r="53" spans="1:34" s="247" customFormat="1" ht="34" x14ac:dyDescent="0.2">
      <c r="A53" s="325" t="s">
        <v>83</v>
      </c>
      <c r="B53" s="324"/>
      <c r="C53" s="323" t="s">
        <v>183</v>
      </c>
      <c r="D53" s="322"/>
      <c r="E53" s="259"/>
      <c r="F53" s="259"/>
      <c r="G53" s="258">
        <f>SUM(G54:G60)</f>
        <v>136266.31</v>
      </c>
      <c r="H53" s="253">
        <f t="shared" si="7"/>
        <v>0.1672128791099749</v>
      </c>
      <c r="I53" s="257"/>
      <c r="J53" s="254"/>
      <c r="K53" s="256"/>
      <c r="L53" s="274"/>
      <c r="M53" s="254"/>
      <c r="N53" s="253"/>
      <c r="O53" s="252"/>
      <c r="P53" s="249"/>
      <c r="Q53" s="251"/>
      <c r="R53" s="250"/>
      <c r="S53" s="249"/>
      <c r="T53" s="248"/>
      <c r="U53" s="321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</row>
    <row r="54" spans="1:34" ht="17" x14ac:dyDescent="0.2">
      <c r="A54" s="329" t="s">
        <v>84</v>
      </c>
      <c r="B54" s="328"/>
      <c r="C54" s="327" t="s">
        <v>184</v>
      </c>
      <c r="D54" s="326" t="s">
        <v>291</v>
      </c>
      <c r="E54" s="246" t="s">
        <v>245</v>
      </c>
      <c r="F54" s="240">
        <v>130.9</v>
      </c>
      <c r="G54" s="240">
        <v>32423.93</v>
      </c>
      <c r="H54" s="235">
        <f t="shared" si="7"/>
        <v>3.9787521122134212E-2</v>
      </c>
      <c r="I54" s="239"/>
      <c r="J54" s="236"/>
      <c r="K54" s="238"/>
      <c r="L54" s="272"/>
      <c r="M54" s="236"/>
      <c r="N54" s="235"/>
      <c r="O54" s="234">
        <f t="shared" ref="O54:P60" si="18">L54+I54</f>
        <v>0</v>
      </c>
      <c r="P54" s="234">
        <f t="shared" si="18"/>
        <v>0</v>
      </c>
      <c r="Q54" s="238">
        <f t="shared" ref="Q54:Q60" si="19">P54/G54</f>
        <v>0</v>
      </c>
      <c r="R54" s="232">
        <f t="shared" ref="R54:R60" si="20">E54-O54</f>
        <v>247.7</v>
      </c>
      <c r="S54" s="231">
        <f t="shared" ref="S54:S60" si="21">G54-P54</f>
        <v>32423.93</v>
      </c>
      <c r="T54" s="230">
        <f t="shared" ref="T54:T60" si="22">S54/G54</f>
        <v>1</v>
      </c>
      <c r="U54" s="311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</row>
    <row r="55" spans="1:34" ht="51" x14ac:dyDescent="0.2">
      <c r="A55" s="329" t="s">
        <v>85</v>
      </c>
      <c r="B55" s="328"/>
      <c r="C55" s="327" t="s">
        <v>185</v>
      </c>
      <c r="D55" s="326" t="s">
        <v>291</v>
      </c>
      <c r="E55" s="246" t="s">
        <v>262</v>
      </c>
      <c r="F55" s="240">
        <v>16.010000000000002</v>
      </c>
      <c r="G55" s="240">
        <v>9923.31</v>
      </c>
      <c r="H55" s="235">
        <f t="shared" si="7"/>
        <v>1.217692939216454E-2</v>
      </c>
      <c r="I55" s="239"/>
      <c r="J55" s="236"/>
      <c r="K55" s="238"/>
      <c r="L55" s="272"/>
      <c r="M55" s="236"/>
      <c r="N55" s="235"/>
      <c r="O55" s="234">
        <f t="shared" si="18"/>
        <v>0</v>
      </c>
      <c r="P55" s="234">
        <f t="shared" si="18"/>
        <v>0</v>
      </c>
      <c r="Q55" s="238">
        <f t="shared" si="19"/>
        <v>0</v>
      </c>
      <c r="R55" s="232">
        <f t="shared" si="20"/>
        <v>619.82000000000005</v>
      </c>
      <c r="S55" s="231">
        <f t="shared" si="21"/>
        <v>9923.31</v>
      </c>
      <c r="T55" s="230">
        <f t="shared" si="22"/>
        <v>1</v>
      </c>
      <c r="U55" s="311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</row>
    <row r="56" spans="1:34" ht="51" x14ac:dyDescent="0.2">
      <c r="A56" s="329" t="s">
        <v>86</v>
      </c>
      <c r="B56" s="328"/>
      <c r="C56" s="327" t="s">
        <v>186</v>
      </c>
      <c r="D56" s="326" t="s">
        <v>291</v>
      </c>
      <c r="E56" s="246" t="s">
        <v>263</v>
      </c>
      <c r="F56" s="240">
        <v>17.21</v>
      </c>
      <c r="G56" s="240">
        <v>35557.06</v>
      </c>
      <c r="H56" s="235">
        <f t="shared" si="7"/>
        <v>4.3632196214061447E-2</v>
      </c>
      <c r="I56" s="239"/>
      <c r="J56" s="236"/>
      <c r="K56" s="238"/>
      <c r="L56" s="272"/>
      <c r="M56" s="236"/>
      <c r="N56" s="235"/>
      <c r="O56" s="234">
        <f t="shared" si="18"/>
        <v>0</v>
      </c>
      <c r="P56" s="234">
        <f t="shared" si="18"/>
        <v>0</v>
      </c>
      <c r="Q56" s="238">
        <f t="shared" si="19"/>
        <v>0</v>
      </c>
      <c r="R56" s="232">
        <f t="shared" si="20"/>
        <v>2066.0700000000002</v>
      </c>
      <c r="S56" s="231">
        <f t="shared" si="21"/>
        <v>35557.06</v>
      </c>
      <c r="T56" s="230">
        <f t="shared" si="22"/>
        <v>1</v>
      </c>
      <c r="U56" s="311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</row>
    <row r="57" spans="1:34" ht="51" x14ac:dyDescent="0.2">
      <c r="A57" s="329" t="s">
        <v>87</v>
      </c>
      <c r="B57" s="328"/>
      <c r="C57" s="327" t="s">
        <v>187</v>
      </c>
      <c r="D57" s="326" t="s">
        <v>291</v>
      </c>
      <c r="E57" s="246" t="s">
        <v>264</v>
      </c>
      <c r="F57" s="240">
        <v>17.21</v>
      </c>
      <c r="G57" s="240">
        <v>12916.79</v>
      </c>
      <c r="H57" s="235">
        <f t="shared" si="7"/>
        <v>1.5850239466812691E-2</v>
      </c>
      <c r="I57" s="239"/>
      <c r="J57" s="236"/>
      <c r="K57" s="238"/>
      <c r="L57" s="272"/>
      <c r="M57" s="236"/>
      <c r="N57" s="235"/>
      <c r="O57" s="234">
        <f t="shared" si="18"/>
        <v>0</v>
      </c>
      <c r="P57" s="234">
        <f t="shared" si="18"/>
        <v>0</v>
      </c>
      <c r="Q57" s="238">
        <f t="shared" si="19"/>
        <v>0</v>
      </c>
      <c r="R57" s="232">
        <f t="shared" si="20"/>
        <v>750.54</v>
      </c>
      <c r="S57" s="231">
        <f t="shared" si="21"/>
        <v>12916.79</v>
      </c>
      <c r="T57" s="230">
        <f t="shared" si="22"/>
        <v>1</v>
      </c>
      <c r="U57" s="311"/>
      <c r="V57" s="310"/>
      <c r="W57" s="310"/>
      <c r="X57" s="310"/>
      <c r="Y57" s="310"/>
      <c r="Z57" s="310"/>
      <c r="AA57" s="310"/>
      <c r="AB57" s="310"/>
      <c r="AC57" s="310"/>
      <c r="AD57" s="310"/>
      <c r="AE57" s="310"/>
      <c r="AF57" s="310"/>
      <c r="AG57" s="310"/>
      <c r="AH57" s="310"/>
    </row>
    <row r="58" spans="1:34" ht="85" x14ac:dyDescent="0.2">
      <c r="A58" s="329" t="s">
        <v>88</v>
      </c>
      <c r="B58" s="328"/>
      <c r="C58" s="327" t="s">
        <v>188</v>
      </c>
      <c r="D58" s="326" t="s">
        <v>291</v>
      </c>
      <c r="E58" s="246" t="s">
        <v>246</v>
      </c>
      <c r="F58" s="240">
        <v>96.71</v>
      </c>
      <c r="G58" s="240">
        <v>36746.89</v>
      </c>
      <c r="H58" s="235">
        <f t="shared" si="7"/>
        <v>4.5092240886522465E-2</v>
      </c>
      <c r="I58" s="239"/>
      <c r="J58" s="236"/>
      <c r="K58" s="238"/>
      <c r="L58" s="272"/>
      <c r="M58" s="236"/>
      <c r="N58" s="235"/>
      <c r="O58" s="234">
        <f t="shared" si="18"/>
        <v>0</v>
      </c>
      <c r="P58" s="234">
        <f t="shared" si="18"/>
        <v>0</v>
      </c>
      <c r="Q58" s="238">
        <f t="shared" si="19"/>
        <v>0</v>
      </c>
      <c r="R58" s="232">
        <f t="shared" si="20"/>
        <v>379.97</v>
      </c>
      <c r="S58" s="231">
        <f t="shared" si="21"/>
        <v>36746.89</v>
      </c>
      <c r="T58" s="230">
        <f t="shared" si="22"/>
        <v>1</v>
      </c>
      <c r="U58" s="311"/>
      <c r="V58" s="310"/>
      <c r="W58" s="310"/>
      <c r="X58" s="310"/>
      <c r="Y58" s="310"/>
      <c r="Z58" s="310"/>
      <c r="AA58" s="310"/>
      <c r="AB58" s="310"/>
      <c r="AC58" s="310"/>
      <c r="AD58" s="310"/>
      <c r="AE58" s="310"/>
      <c r="AF58" s="310"/>
      <c r="AG58" s="310"/>
      <c r="AH58" s="310"/>
    </row>
    <row r="59" spans="1:34" ht="34" x14ac:dyDescent="0.2">
      <c r="A59" s="329" t="s">
        <v>89</v>
      </c>
      <c r="B59" s="328"/>
      <c r="C59" s="327" t="s">
        <v>189</v>
      </c>
      <c r="D59" s="326" t="s">
        <v>291</v>
      </c>
      <c r="E59" s="241" t="s">
        <v>265</v>
      </c>
      <c r="F59" s="240">
        <v>29.98</v>
      </c>
      <c r="G59" s="240">
        <v>7227.57</v>
      </c>
      <c r="H59" s="235">
        <f t="shared" si="7"/>
        <v>8.8689771423977153E-3</v>
      </c>
      <c r="I59" s="239"/>
      <c r="J59" s="236"/>
      <c r="K59" s="238"/>
      <c r="L59" s="272"/>
      <c r="M59" s="236"/>
      <c r="N59" s="235"/>
      <c r="O59" s="234">
        <f t="shared" si="18"/>
        <v>0</v>
      </c>
      <c r="P59" s="234">
        <f t="shared" si="18"/>
        <v>0</v>
      </c>
      <c r="Q59" s="238">
        <f t="shared" si="19"/>
        <v>0</v>
      </c>
      <c r="R59" s="232">
        <f t="shared" si="20"/>
        <v>241.08</v>
      </c>
      <c r="S59" s="231">
        <f t="shared" si="21"/>
        <v>7227.57</v>
      </c>
      <c r="T59" s="230">
        <f t="shared" si="22"/>
        <v>1</v>
      </c>
      <c r="U59" s="311"/>
      <c r="V59" s="310"/>
      <c r="W59" s="310"/>
      <c r="X59" s="310"/>
      <c r="Y59" s="310"/>
      <c r="Z59" s="310"/>
      <c r="AA59" s="310"/>
      <c r="AB59" s="310"/>
      <c r="AC59" s="310"/>
      <c r="AD59" s="310"/>
      <c r="AE59" s="310"/>
      <c r="AF59" s="310"/>
      <c r="AG59" s="310"/>
      <c r="AH59" s="310"/>
    </row>
    <row r="60" spans="1:34" ht="17" x14ac:dyDescent="0.2">
      <c r="A60" s="329" t="s">
        <v>90</v>
      </c>
      <c r="B60" s="328"/>
      <c r="C60" s="327" t="s">
        <v>190</v>
      </c>
      <c r="D60" s="326" t="s">
        <v>291</v>
      </c>
      <c r="E60" s="246" t="s">
        <v>266</v>
      </c>
      <c r="F60" s="240">
        <v>47.97</v>
      </c>
      <c r="G60" s="240">
        <v>1470.76</v>
      </c>
      <c r="H60" s="235">
        <f t="shared" si="7"/>
        <v>1.8047748858818198E-3</v>
      </c>
      <c r="I60" s="239"/>
      <c r="J60" s="236"/>
      <c r="K60" s="238"/>
      <c r="L60" s="272"/>
      <c r="M60" s="236"/>
      <c r="N60" s="235"/>
      <c r="O60" s="234">
        <f t="shared" si="18"/>
        <v>0</v>
      </c>
      <c r="P60" s="234">
        <f t="shared" si="18"/>
        <v>0</v>
      </c>
      <c r="Q60" s="238">
        <f t="shared" si="19"/>
        <v>0</v>
      </c>
      <c r="R60" s="232">
        <f t="shared" si="20"/>
        <v>30.66</v>
      </c>
      <c r="S60" s="231">
        <f t="shared" si="21"/>
        <v>1470.76</v>
      </c>
      <c r="T60" s="230">
        <f t="shared" si="22"/>
        <v>1</v>
      </c>
      <c r="U60" s="311"/>
      <c r="V60" s="310"/>
      <c r="W60" s="310"/>
      <c r="X60" s="310"/>
      <c r="Y60" s="310"/>
      <c r="Z60" s="310"/>
      <c r="AA60" s="310"/>
      <c r="AB60" s="310"/>
      <c r="AC60" s="310"/>
      <c r="AD60" s="310"/>
      <c r="AE60" s="310"/>
      <c r="AF60" s="310"/>
      <c r="AG60" s="310"/>
      <c r="AH60" s="310"/>
    </row>
    <row r="61" spans="1:34" s="247" customFormat="1" ht="34" x14ac:dyDescent="0.2">
      <c r="A61" s="325" t="s">
        <v>91</v>
      </c>
      <c r="B61" s="324"/>
      <c r="C61" s="323" t="s">
        <v>191</v>
      </c>
      <c r="D61" s="322"/>
      <c r="E61" s="259"/>
      <c r="F61" s="259"/>
      <c r="G61" s="258">
        <f>SUM(G62,G64)</f>
        <v>17065.82</v>
      </c>
      <c r="H61" s="253"/>
      <c r="I61" s="257"/>
      <c r="J61" s="254"/>
      <c r="K61" s="256"/>
      <c r="L61" s="274"/>
      <c r="M61" s="254"/>
      <c r="N61" s="253"/>
      <c r="O61" s="252"/>
      <c r="P61" s="249"/>
      <c r="Q61" s="251"/>
      <c r="R61" s="250"/>
      <c r="S61" s="249"/>
      <c r="T61" s="248"/>
      <c r="U61" s="321"/>
      <c r="V61" s="320"/>
      <c r="W61" s="320"/>
      <c r="X61" s="320"/>
      <c r="Y61" s="320"/>
      <c r="Z61" s="320"/>
      <c r="AA61" s="320"/>
      <c r="AB61" s="320"/>
      <c r="AC61" s="320"/>
      <c r="AD61" s="320"/>
      <c r="AE61" s="320"/>
      <c r="AF61" s="320"/>
      <c r="AG61" s="320"/>
      <c r="AH61" s="320"/>
    </row>
    <row r="62" spans="1:34" s="247" customFormat="1" ht="17" x14ac:dyDescent="0.2">
      <c r="A62" s="325" t="s">
        <v>92</v>
      </c>
      <c r="B62" s="324"/>
      <c r="C62" s="323" t="s">
        <v>192</v>
      </c>
      <c r="D62" s="322"/>
      <c r="E62" s="259"/>
      <c r="F62" s="259"/>
      <c r="G62" s="258">
        <f>G63</f>
        <v>5467.93</v>
      </c>
      <c r="H62" s="253">
        <f t="shared" ref="H62:H89" si="23">G62/G$116</f>
        <v>6.7097165695013316E-3</v>
      </c>
      <c r="I62" s="257"/>
      <c r="J62" s="254"/>
      <c r="K62" s="256"/>
      <c r="L62" s="274"/>
      <c r="M62" s="254"/>
      <c r="N62" s="253"/>
      <c r="O62" s="252"/>
      <c r="P62" s="249"/>
      <c r="Q62" s="251"/>
      <c r="R62" s="250"/>
      <c r="S62" s="249"/>
      <c r="T62" s="248"/>
      <c r="U62" s="321"/>
      <c r="V62" s="320"/>
      <c r="W62" s="320"/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</row>
    <row r="63" spans="1:34" ht="17" x14ac:dyDescent="0.2">
      <c r="A63" s="329" t="s">
        <v>93</v>
      </c>
      <c r="B63" s="328"/>
      <c r="C63" s="327" t="s">
        <v>193</v>
      </c>
      <c r="D63" s="326" t="s">
        <v>291</v>
      </c>
      <c r="E63" s="246" t="s">
        <v>267</v>
      </c>
      <c r="F63" s="240">
        <v>117.59</v>
      </c>
      <c r="G63" s="240">
        <v>5467.93</v>
      </c>
      <c r="H63" s="235">
        <f t="shared" si="23"/>
        <v>6.7097165695013316E-3</v>
      </c>
      <c r="I63" s="239"/>
      <c r="J63" s="236"/>
      <c r="K63" s="238"/>
      <c r="L63" s="272">
        <v>46.5</v>
      </c>
      <c r="M63" s="236">
        <f>TRUNC(L63*F63,2)</f>
        <v>5467.93</v>
      </c>
      <c r="N63" s="235">
        <f>L63/E63</f>
        <v>1</v>
      </c>
      <c r="O63" s="234">
        <f>L63+I63</f>
        <v>46.5</v>
      </c>
      <c r="P63" s="234">
        <f>M63+J63</f>
        <v>5467.93</v>
      </c>
      <c r="Q63" s="238">
        <f>P63/G63</f>
        <v>1</v>
      </c>
      <c r="R63" s="232">
        <f>E63-O63</f>
        <v>0</v>
      </c>
      <c r="S63" s="231">
        <f>G63-P63</f>
        <v>0</v>
      </c>
      <c r="T63" s="230">
        <f>S63/G63</f>
        <v>0</v>
      </c>
      <c r="U63" s="311"/>
      <c r="V63" s="310"/>
      <c r="W63" s="310"/>
      <c r="X63" s="310"/>
      <c r="Y63" s="310"/>
      <c r="Z63" s="310"/>
      <c r="AA63" s="310"/>
      <c r="AB63" s="310"/>
      <c r="AC63" s="310"/>
      <c r="AD63" s="310"/>
      <c r="AE63" s="310"/>
      <c r="AF63" s="310"/>
      <c r="AG63" s="310"/>
      <c r="AH63" s="310"/>
    </row>
    <row r="64" spans="1:34" s="247" customFormat="1" ht="34" x14ac:dyDescent="0.2">
      <c r="A64" s="325" t="s">
        <v>94</v>
      </c>
      <c r="B64" s="324"/>
      <c r="C64" s="323" t="s">
        <v>194</v>
      </c>
      <c r="D64" s="322"/>
      <c r="E64" s="259"/>
      <c r="F64" s="259"/>
      <c r="G64" s="258">
        <f>SUM(G65:G70)</f>
        <v>11597.89</v>
      </c>
      <c r="H64" s="253">
        <f t="shared" si="23"/>
        <v>1.4231812533125662E-2</v>
      </c>
      <c r="I64" s="257"/>
      <c r="J64" s="254"/>
      <c r="K64" s="256"/>
      <c r="L64" s="274"/>
      <c r="M64" s="254"/>
      <c r="N64" s="253"/>
      <c r="O64" s="252"/>
      <c r="P64" s="249"/>
      <c r="Q64" s="251"/>
      <c r="R64" s="250"/>
      <c r="S64" s="249"/>
      <c r="T64" s="248"/>
      <c r="U64" s="321"/>
      <c r="V64" s="320"/>
      <c r="W64" s="320"/>
      <c r="X64" s="320"/>
      <c r="Y64" s="320"/>
      <c r="Z64" s="320"/>
      <c r="AA64" s="320"/>
      <c r="AB64" s="320"/>
      <c r="AC64" s="320"/>
      <c r="AD64" s="320"/>
      <c r="AE64" s="320"/>
      <c r="AF64" s="320"/>
      <c r="AG64" s="320"/>
      <c r="AH64" s="320"/>
    </row>
    <row r="65" spans="1:34" ht="34" x14ac:dyDescent="0.2">
      <c r="A65" s="329" t="s">
        <v>95</v>
      </c>
      <c r="B65" s="328"/>
      <c r="C65" s="327" t="s">
        <v>195</v>
      </c>
      <c r="D65" s="326" t="s">
        <v>291</v>
      </c>
      <c r="E65" s="246" t="s">
        <v>268</v>
      </c>
      <c r="F65" s="240">
        <v>29.36</v>
      </c>
      <c r="G65" s="240">
        <v>561.36</v>
      </c>
      <c r="H65" s="235">
        <f t="shared" si="23"/>
        <v>6.8884687504325542E-4</v>
      </c>
      <c r="I65" s="239"/>
      <c r="J65" s="236"/>
      <c r="K65" s="238"/>
      <c r="L65" s="272">
        <v>19.12</v>
      </c>
      <c r="M65" s="236">
        <f t="shared" ref="M65:M70" si="24">TRUNC(L65*F65,2)</f>
        <v>561.36</v>
      </c>
      <c r="N65" s="235">
        <f t="shared" ref="N65:N70" si="25">L65/E65</f>
        <v>1</v>
      </c>
      <c r="O65" s="234">
        <f t="shared" ref="O65:P70" si="26">L65+I65</f>
        <v>19.12</v>
      </c>
      <c r="P65" s="234">
        <f t="shared" si="26"/>
        <v>561.36</v>
      </c>
      <c r="Q65" s="238">
        <f t="shared" ref="Q65:Q70" si="27">P65/G65</f>
        <v>1</v>
      </c>
      <c r="R65" s="232">
        <f t="shared" ref="R65:R70" si="28">E65-O65</f>
        <v>0</v>
      </c>
      <c r="S65" s="231">
        <f t="shared" ref="S65:S70" si="29">G65-P65</f>
        <v>0</v>
      </c>
      <c r="T65" s="230">
        <f t="shared" ref="T65:T70" si="30">S65/G65</f>
        <v>0</v>
      </c>
      <c r="U65" s="311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</row>
    <row r="66" spans="1:34" ht="51" x14ac:dyDescent="0.2">
      <c r="A66" s="329" t="s">
        <v>96</v>
      </c>
      <c r="B66" s="328"/>
      <c r="C66" s="327" t="s">
        <v>196</v>
      </c>
      <c r="D66" s="326" t="s">
        <v>291</v>
      </c>
      <c r="E66" s="246" t="s">
        <v>268</v>
      </c>
      <c r="F66" s="240">
        <v>19.3</v>
      </c>
      <c r="G66" s="240">
        <v>369.01</v>
      </c>
      <c r="H66" s="235">
        <f t="shared" si="23"/>
        <v>4.5281349821809833E-4</v>
      </c>
      <c r="I66" s="239"/>
      <c r="J66" s="236"/>
      <c r="K66" s="238"/>
      <c r="L66" s="272">
        <v>19.12</v>
      </c>
      <c r="M66" s="236">
        <f t="shared" si="24"/>
        <v>369.01</v>
      </c>
      <c r="N66" s="235">
        <f t="shared" si="25"/>
        <v>1</v>
      </c>
      <c r="O66" s="234">
        <f t="shared" si="26"/>
        <v>19.12</v>
      </c>
      <c r="P66" s="234">
        <f t="shared" si="26"/>
        <v>369.01</v>
      </c>
      <c r="Q66" s="238">
        <f t="shared" si="27"/>
        <v>1</v>
      </c>
      <c r="R66" s="232">
        <f t="shared" si="28"/>
        <v>0</v>
      </c>
      <c r="S66" s="231">
        <f t="shared" si="29"/>
        <v>0</v>
      </c>
      <c r="T66" s="230">
        <f t="shared" si="30"/>
        <v>0</v>
      </c>
      <c r="U66" s="311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310"/>
    </row>
    <row r="67" spans="1:34" ht="34" x14ac:dyDescent="0.2">
      <c r="A67" s="329" t="s">
        <v>97</v>
      </c>
      <c r="B67" s="328"/>
      <c r="C67" s="327" t="s">
        <v>197</v>
      </c>
      <c r="D67" s="326" t="s">
        <v>291</v>
      </c>
      <c r="E67" s="241" t="s">
        <v>269</v>
      </c>
      <c r="F67" s="240">
        <v>16.010000000000002</v>
      </c>
      <c r="G67" s="240">
        <v>2015.97</v>
      </c>
      <c r="H67" s="235">
        <f t="shared" si="23"/>
        <v>2.4738040378383774E-3</v>
      </c>
      <c r="I67" s="239"/>
      <c r="J67" s="236"/>
      <c r="K67" s="238"/>
      <c r="L67" s="272">
        <v>125.92</v>
      </c>
      <c r="M67" s="236">
        <f t="shared" si="24"/>
        <v>2015.97</v>
      </c>
      <c r="N67" s="235">
        <f t="shared" si="25"/>
        <v>1</v>
      </c>
      <c r="O67" s="234">
        <f t="shared" si="26"/>
        <v>125.92</v>
      </c>
      <c r="P67" s="234">
        <f t="shared" si="26"/>
        <v>2015.97</v>
      </c>
      <c r="Q67" s="238">
        <f t="shared" si="27"/>
        <v>1</v>
      </c>
      <c r="R67" s="232">
        <f t="shared" si="28"/>
        <v>0</v>
      </c>
      <c r="S67" s="231">
        <f t="shared" si="29"/>
        <v>0</v>
      </c>
      <c r="T67" s="230">
        <f t="shared" si="30"/>
        <v>0</v>
      </c>
      <c r="U67" s="311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  <c r="AH67" s="310"/>
    </row>
    <row r="68" spans="1:34" ht="51" x14ac:dyDescent="0.2">
      <c r="A68" s="329" t="s">
        <v>98</v>
      </c>
      <c r="B68" s="328"/>
      <c r="C68" s="327" t="s">
        <v>198</v>
      </c>
      <c r="D68" s="326" t="s">
        <v>291</v>
      </c>
      <c r="E68" s="246" t="s">
        <v>269</v>
      </c>
      <c r="F68" s="240">
        <v>17.21</v>
      </c>
      <c r="G68" s="240">
        <v>2167.08</v>
      </c>
      <c r="H68" s="235">
        <f t="shared" si="23"/>
        <v>2.6592316623356453E-3</v>
      </c>
      <c r="I68" s="239"/>
      <c r="J68" s="236"/>
      <c r="K68" s="238"/>
      <c r="L68" s="272">
        <v>125.92</v>
      </c>
      <c r="M68" s="236">
        <f t="shared" si="24"/>
        <v>2167.08</v>
      </c>
      <c r="N68" s="235">
        <f t="shared" si="25"/>
        <v>1</v>
      </c>
      <c r="O68" s="234">
        <f t="shared" si="26"/>
        <v>125.92</v>
      </c>
      <c r="P68" s="234">
        <f t="shared" si="26"/>
        <v>2167.08</v>
      </c>
      <c r="Q68" s="238">
        <f t="shared" si="27"/>
        <v>1</v>
      </c>
      <c r="R68" s="232">
        <f t="shared" si="28"/>
        <v>0</v>
      </c>
      <c r="S68" s="231">
        <f t="shared" si="29"/>
        <v>0</v>
      </c>
      <c r="T68" s="230">
        <f t="shared" si="30"/>
        <v>0</v>
      </c>
      <c r="U68" s="311"/>
      <c r="V68" s="310"/>
      <c r="W68" s="310"/>
      <c r="X68" s="310"/>
      <c r="Y68" s="310"/>
      <c r="Z68" s="310"/>
      <c r="AA68" s="310"/>
      <c r="AB68" s="310"/>
      <c r="AC68" s="310"/>
      <c r="AD68" s="310"/>
      <c r="AE68" s="310"/>
      <c r="AF68" s="310"/>
      <c r="AG68" s="310"/>
      <c r="AH68" s="310"/>
    </row>
    <row r="69" spans="1:34" ht="17" x14ac:dyDescent="0.2">
      <c r="A69" s="329" t="s">
        <v>99</v>
      </c>
      <c r="B69" s="328"/>
      <c r="C69" s="327" t="s">
        <v>193</v>
      </c>
      <c r="D69" s="326" t="s">
        <v>291</v>
      </c>
      <c r="E69" s="241" t="s">
        <v>270</v>
      </c>
      <c r="F69" s="240">
        <v>117.59</v>
      </c>
      <c r="G69" s="240">
        <v>5710.17</v>
      </c>
      <c r="H69" s="235">
        <f t="shared" si="23"/>
        <v>7.0069701447658291E-3</v>
      </c>
      <c r="I69" s="239"/>
      <c r="J69" s="236"/>
      <c r="K69" s="238"/>
      <c r="L69" s="272">
        <v>48.56</v>
      </c>
      <c r="M69" s="236">
        <f t="shared" si="24"/>
        <v>5710.17</v>
      </c>
      <c r="N69" s="235">
        <f t="shared" si="25"/>
        <v>1</v>
      </c>
      <c r="O69" s="234">
        <f t="shared" si="26"/>
        <v>48.56</v>
      </c>
      <c r="P69" s="234">
        <f t="shared" si="26"/>
        <v>5710.17</v>
      </c>
      <c r="Q69" s="238">
        <f t="shared" si="27"/>
        <v>1</v>
      </c>
      <c r="R69" s="232">
        <f t="shared" si="28"/>
        <v>0</v>
      </c>
      <c r="S69" s="231">
        <f t="shared" si="29"/>
        <v>0</v>
      </c>
      <c r="T69" s="230">
        <f t="shared" si="30"/>
        <v>0</v>
      </c>
      <c r="U69" s="311"/>
      <c r="V69" s="310"/>
      <c r="W69" s="310"/>
      <c r="X69" s="310"/>
      <c r="Y69" s="310"/>
      <c r="Z69" s="310"/>
      <c r="AA69" s="310"/>
      <c r="AB69" s="310"/>
      <c r="AC69" s="310"/>
      <c r="AD69" s="310"/>
      <c r="AE69" s="310"/>
      <c r="AF69" s="310"/>
      <c r="AG69" s="310"/>
      <c r="AH69" s="310"/>
    </row>
    <row r="70" spans="1:34" ht="17" x14ac:dyDescent="0.2">
      <c r="A70" s="329" t="s">
        <v>100</v>
      </c>
      <c r="B70" s="328"/>
      <c r="C70" s="327" t="s">
        <v>199</v>
      </c>
      <c r="D70" s="326" t="s">
        <v>295</v>
      </c>
      <c r="E70" s="241" t="s">
        <v>240</v>
      </c>
      <c r="F70" s="240">
        <v>774.3</v>
      </c>
      <c r="G70" s="240">
        <v>774.3</v>
      </c>
      <c r="H70" s="235">
        <f t="shared" si="23"/>
        <v>9.50146314924456E-4</v>
      </c>
      <c r="I70" s="239"/>
      <c r="J70" s="236"/>
      <c r="K70" s="238"/>
      <c r="L70" s="272">
        <v>1</v>
      </c>
      <c r="M70" s="236">
        <f t="shared" si="24"/>
        <v>774.3</v>
      </c>
      <c r="N70" s="235">
        <f t="shared" si="25"/>
        <v>1</v>
      </c>
      <c r="O70" s="234">
        <f t="shared" si="26"/>
        <v>1</v>
      </c>
      <c r="P70" s="234">
        <f t="shared" si="26"/>
        <v>774.3</v>
      </c>
      <c r="Q70" s="238">
        <f t="shared" si="27"/>
        <v>1</v>
      </c>
      <c r="R70" s="232">
        <f t="shared" si="28"/>
        <v>0</v>
      </c>
      <c r="S70" s="231">
        <f t="shared" si="29"/>
        <v>0</v>
      </c>
      <c r="T70" s="230">
        <f t="shared" si="30"/>
        <v>0</v>
      </c>
      <c r="U70" s="311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310"/>
      <c r="AG70" s="310"/>
      <c r="AH70" s="310"/>
    </row>
    <row r="71" spans="1:34" s="247" customFormat="1" ht="17" x14ac:dyDescent="0.2">
      <c r="A71" s="325" t="s">
        <v>101</v>
      </c>
      <c r="B71" s="324"/>
      <c r="C71" s="323" t="s">
        <v>200</v>
      </c>
      <c r="D71" s="322"/>
      <c r="E71" s="259"/>
      <c r="F71" s="259"/>
      <c r="G71" s="258">
        <f>SUM(G72:G79)</f>
        <v>9511.4699999999993</v>
      </c>
      <c r="H71" s="253">
        <f t="shared" si="23"/>
        <v>1.16715590468998E-2</v>
      </c>
      <c r="I71" s="257"/>
      <c r="J71" s="254"/>
      <c r="K71" s="256"/>
      <c r="L71" s="274"/>
      <c r="M71" s="254"/>
      <c r="N71" s="253"/>
      <c r="O71" s="252"/>
      <c r="P71" s="249"/>
      <c r="Q71" s="251"/>
      <c r="R71" s="250"/>
      <c r="S71" s="249"/>
      <c r="T71" s="248"/>
      <c r="U71" s="321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0"/>
    </row>
    <row r="72" spans="1:34" ht="17" x14ac:dyDescent="0.2">
      <c r="A72" s="319" t="s">
        <v>102</v>
      </c>
      <c r="B72" s="318"/>
      <c r="C72" s="317" t="s">
        <v>201</v>
      </c>
      <c r="D72" s="316" t="s">
        <v>295</v>
      </c>
      <c r="E72" s="246" t="s">
        <v>271</v>
      </c>
      <c r="F72" s="240">
        <v>199.91</v>
      </c>
      <c r="G72" s="315">
        <v>599.73</v>
      </c>
      <c r="H72" s="235">
        <f t="shared" si="23"/>
        <v>7.3593084004861691E-4</v>
      </c>
      <c r="I72" s="239"/>
      <c r="J72" s="236"/>
      <c r="K72" s="238"/>
      <c r="L72" s="272"/>
      <c r="M72" s="236"/>
      <c r="N72" s="235"/>
      <c r="O72" s="234">
        <f t="shared" ref="O72:P79" si="31">L72+I72</f>
        <v>0</v>
      </c>
      <c r="P72" s="234">
        <f t="shared" si="31"/>
        <v>0</v>
      </c>
      <c r="Q72" s="238">
        <f t="shared" ref="Q72:Q79" si="32">P72/G72</f>
        <v>0</v>
      </c>
      <c r="R72" s="232">
        <f t="shared" ref="R72:R79" si="33">E72-O72</f>
        <v>3</v>
      </c>
      <c r="S72" s="231">
        <f t="shared" ref="S72:S79" si="34">G72-P72</f>
        <v>599.73</v>
      </c>
      <c r="T72" s="230">
        <f t="shared" ref="T72:T79" si="35">S72/G72</f>
        <v>1</v>
      </c>
      <c r="U72" s="311"/>
      <c r="V72" s="310"/>
      <c r="W72" s="310"/>
      <c r="X72" s="310"/>
      <c r="Y72" s="310"/>
      <c r="Z72" s="310"/>
      <c r="AA72" s="310"/>
      <c r="AB72" s="310"/>
      <c r="AC72" s="310"/>
      <c r="AD72" s="310"/>
      <c r="AE72" s="310"/>
      <c r="AF72" s="310"/>
      <c r="AG72" s="310"/>
      <c r="AH72" s="310"/>
    </row>
    <row r="73" spans="1:34" ht="17" x14ac:dyDescent="0.2">
      <c r="A73" s="245" t="s">
        <v>103</v>
      </c>
      <c r="B73" s="244"/>
      <c r="C73" s="314" t="s">
        <v>202</v>
      </c>
      <c r="D73" s="313" t="s">
        <v>295</v>
      </c>
      <c r="E73" s="246" t="s">
        <v>271</v>
      </c>
      <c r="F73" s="240">
        <v>179.15</v>
      </c>
      <c r="G73" s="312">
        <v>537.45000000000005</v>
      </c>
      <c r="H73" s="235">
        <f t="shared" si="23"/>
        <v>6.5950682804616942E-4</v>
      </c>
      <c r="I73" s="239"/>
      <c r="J73" s="236"/>
      <c r="K73" s="238"/>
      <c r="L73" s="272"/>
      <c r="M73" s="236"/>
      <c r="N73" s="235"/>
      <c r="O73" s="234">
        <f t="shared" si="31"/>
        <v>0</v>
      </c>
      <c r="P73" s="234">
        <f t="shared" si="31"/>
        <v>0</v>
      </c>
      <c r="Q73" s="238">
        <f t="shared" si="32"/>
        <v>0</v>
      </c>
      <c r="R73" s="232">
        <f t="shared" si="33"/>
        <v>3</v>
      </c>
      <c r="S73" s="231">
        <f t="shared" si="34"/>
        <v>537.45000000000005</v>
      </c>
      <c r="T73" s="230">
        <f t="shared" si="35"/>
        <v>1</v>
      </c>
      <c r="U73" s="311"/>
      <c r="V73" s="310"/>
      <c r="W73" s="310"/>
      <c r="X73" s="310"/>
      <c r="Y73" s="310"/>
      <c r="Z73" s="310"/>
      <c r="AA73" s="310"/>
      <c r="AB73" s="310"/>
      <c r="AC73" s="310"/>
      <c r="AD73" s="310"/>
      <c r="AE73" s="310"/>
      <c r="AF73" s="310"/>
      <c r="AG73" s="310"/>
      <c r="AH73" s="310"/>
    </row>
    <row r="74" spans="1:34" ht="17" x14ac:dyDescent="0.2">
      <c r="A74" s="245" t="s">
        <v>104</v>
      </c>
      <c r="B74" s="244"/>
      <c r="C74" s="314" t="s">
        <v>203</v>
      </c>
      <c r="D74" s="313" t="s">
        <v>290</v>
      </c>
      <c r="E74" s="246" t="s">
        <v>240</v>
      </c>
      <c r="F74" s="240">
        <v>2315.6999999999998</v>
      </c>
      <c r="G74" s="312">
        <v>2315.6999999999998</v>
      </c>
      <c r="H74" s="235">
        <f t="shared" si="23"/>
        <v>2.8416037988771314E-3</v>
      </c>
      <c r="I74" s="239"/>
      <c r="J74" s="236"/>
      <c r="K74" s="238"/>
      <c r="L74" s="272"/>
      <c r="M74" s="236"/>
      <c r="N74" s="235"/>
      <c r="O74" s="234">
        <f t="shared" si="31"/>
        <v>0</v>
      </c>
      <c r="P74" s="234">
        <f t="shared" si="31"/>
        <v>0</v>
      </c>
      <c r="Q74" s="238">
        <f t="shared" si="32"/>
        <v>0</v>
      </c>
      <c r="R74" s="232">
        <f t="shared" si="33"/>
        <v>1</v>
      </c>
      <c r="S74" s="231">
        <f t="shared" si="34"/>
        <v>2315.6999999999998</v>
      </c>
      <c r="T74" s="230">
        <f t="shared" si="35"/>
        <v>1</v>
      </c>
      <c r="U74" s="311"/>
      <c r="V74" s="310"/>
      <c r="W74" s="310"/>
      <c r="X74" s="310"/>
      <c r="Y74" s="310"/>
      <c r="Z74" s="310"/>
      <c r="AA74" s="310"/>
      <c r="AB74" s="310"/>
      <c r="AC74" s="310"/>
      <c r="AD74" s="310"/>
      <c r="AE74" s="310"/>
      <c r="AF74" s="310"/>
      <c r="AG74" s="310"/>
      <c r="AH74" s="310"/>
    </row>
    <row r="75" spans="1:34" ht="17" x14ac:dyDescent="0.2">
      <c r="A75" s="245" t="s">
        <v>105</v>
      </c>
      <c r="B75" s="244"/>
      <c r="C75" s="314" t="s">
        <v>204</v>
      </c>
      <c r="D75" s="313" t="s">
        <v>290</v>
      </c>
      <c r="E75" s="246" t="s">
        <v>240</v>
      </c>
      <c r="F75" s="240">
        <v>223.99</v>
      </c>
      <c r="G75" s="312">
        <v>223.99</v>
      </c>
      <c r="H75" s="235">
        <f t="shared" si="23"/>
        <v>2.7485893462473064E-4</v>
      </c>
      <c r="I75" s="239"/>
      <c r="J75" s="236"/>
      <c r="K75" s="238"/>
      <c r="L75" s="272"/>
      <c r="M75" s="236"/>
      <c r="N75" s="235"/>
      <c r="O75" s="234">
        <f t="shared" si="31"/>
        <v>0</v>
      </c>
      <c r="P75" s="234">
        <f t="shared" si="31"/>
        <v>0</v>
      </c>
      <c r="Q75" s="238">
        <f t="shared" si="32"/>
        <v>0</v>
      </c>
      <c r="R75" s="232">
        <f t="shared" si="33"/>
        <v>1</v>
      </c>
      <c r="S75" s="231">
        <f t="shared" si="34"/>
        <v>223.99</v>
      </c>
      <c r="T75" s="230">
        <f t="shared" si="35"/>
        <v>1</v>
      </c>
      <c r="U75" s="311"/>
      <c r="V75" s="310"/>
      <c r="W75" s="310"/>
      <c r="X75" s="310"/>
      <c r="Y75" s="310"/>
      <c r="Z75" s="310"/>
      <c r="AA75" s="310"/>
      <c r="AB75" s="310"/>
      <c r="AC75" s="310"/>
      <c r="AD75" s="310"/>
      <c r="AE75" s="310"/>
      <c r="AF75" s="310"/>
      <c r="AG75" s="310"/>
      <c r="AH75" s="310"/>
    </row>
    <row r="76" spans="1:34" ht="17" x14ac:dyDescent="0.2">
      <c r="A76" s="271" t="s">
        <v>106</v>
      </c>
      <c r="B76" s="270"/>
      <c r="C76" s="309" t="s">
        <v>205</v>
      </c>
      <c r="D76" s="268" t="s">
        <v>290</v>
      </c>
      <c r="E76" s="241" t="s">
        <v>240</v>
      </c>
      <c r="F76" s="240">
        <v>968.32</v>
      </c>
      <c r="G76" s="266">
        <v>968.32</v>
      </c>
      <c r="H76" s="235">
        <f t="shared" si="23"/>
        <v>1.1882289547561014E-3</v>
      </c>
      <c r="I76" s="239"/>
      <c r="J76" s="236"/>
      <c r="K76" s="238"/>
      <c r="L76" s="272"/>
      <c r="M76" s="236"/>
      <c r="N76" s="235"/>
      <c r="O76" s="234">
        <f t="shared" si="31"/>
        <v>0</v>
      </c>
      <c r="P76" s="234">
        <f t="shared" si="31"/>
        <v>0</v>
      </c>
      <c r="Q76" s="238">
        <f t="shared" si="32"/>
        <v>0</v>
      </c>
      <c r="R76" s="232">
        <f t="shared" si="33"/>
        <v>1</v>
      </c>
      <c r="S76" s="231">
        <f t="shared" si="34"/>
        <v>968.32</v>
      </c>
      <c r="T76" s="230">
        <f t="shared" si="35"/>
        <v>1</v>
      </c>
      <c r="U76" s="283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</row>
    <row r="77" spans="1:34" ht="34" x14ac:dyDescent="0.2">
      <c r="A77" s="271" t="s">
        <v>107</v>
      </c>
      <c r="B77" s="270"/>
      <c r="C77" s="308" t="s">
        <v>206</v>
      </c>
      <c r="D77" s="268" t="s">
        <v>290</v>
      </c>
      <c r="E77" s="246" t="s">
        <v>240</v>
      </c>
      <c r="F77" s="240">
        <v>1175.08</v>
      </c>
      <c r="G77" s="266">
        <v>1175.08</v>
      </c>
      <c r="H77" s="235">
        <f t="shared" si="23"/>
        <v>1.4419448944096988E-3</v>
      </c>
      <c r="I77" s="239"/>
      <c r="J77" s="236"/>
      <c r="K77" s="238"/>
      <c r="L77" s="272"/>
      <c r="M77" s="236"/>
      <c r="N77" s="235"/>
      <c r="O77" s="234">
        <f t="shared" si="31"/>
        <v>0</v>
      </c>
      <c r="P77" s="234">
        <f t="shared" si="31"/>
        <v>0</v>
      </c>
      <c r="Q77" s="238">
        <f t="shared" si="32"/>
        <v>0</v>
      </c>
      <c r="R77" s="232">
        <f t="shared" si="33"/>
        <v>1</v>
      </c>
      <c r="S77" s="231">
        <f t="shared" si="34"/>
        <v>1175.08</v>
      </c>
      <c r="T77" s="230">
        <f t="shared" si="35"/>
        <v>1</v>
      </c>
      <c r="U77" s="283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</row>
    <row r="78" spans="1:34" ht="17" x14ac:dyDescent="0.2">
      <c r="A78" s="271" t="s">
        <v>108</v>
      </c>
      <c r="B78" s="270"/>
      <c r="C78" s="308" t="s">
        <v>207</v>
      </c>
      <c r="D78" s="242" t="s">
        <v>294</v>
      </c>
      <c r="E78" s="246" t="s">
        <v>272</v>
      </c>
      <c r="F78" s="240">
        <v>357.1</v>
      </c>
      <c r="G78" s="307">
        <v>1999.76</v>
      </c>
      <c r="H78" s="235">
        <f t="shared" si="23"/>
        <v>2.453912688535878E-3</v>
      </c>
      <c r="I78" s="239"/>
      <c r="J78" s="236"/>
      <c r="K78" s="238"/>
      <c r="L78" s="272"/>
      <c r="M78" s="236"/>
      <c r="N78" s="235"/>
      <c r="O78" s="234">
        <f t="shared" si="31"/>
        <v>0</v>
      </c>
      <c r="P78" s="234">
        <f t="shared" si="31"/>
        <v>0</v>
      </c>
      <c r="Q78" s="238">
        <f t="shared" si="32"/>
        <v>0</v>
      </c>
      <c r="R78" s="232">
        <f t="shared" si="33"/>
        <v>5.6</v>
      </c>
      <c r="S78" s="231">
        <f t="shared" si="34"/>
        <v>1999.76</v>
      </c>
      <c r="T78" s="230">
        <f t="shared" si="35"/>
        <v>1</v>
      </c>
      <c r="U78" s="306"/>
      <c r="V78" s="284"/>
      <c r="W78" s="267"/>
      <c r="X78" s="282"/>
      <c r="Y78" s="267"/>
      <c r="Z78" s="295"/>
      <c r="AA78" s="283"/>
      <c r="AB78" s="284"/>
      <c r="AC78" s="283"/>
      <c r="AD78" s="284"/>
      <c r="AE78" s="283"/>
      <c r="AF78" s="284"/>
      <c r="AG78" s="283"/>
      <c r="AH78" s="282"/>
    </row>
    <row r="79" spans="1:34" ht="17" x14ac:dyDescent="0.2">
      <c r="A79" s="305" t="s">
        <v>109</v>
      </c>
      <c r="B79" s="304"/>
      <c r="C79" s="269" t="s">
        <v>208</v>
      </c>
      <c r="D79" s="268" t="s">
        <v>291</v>
      </c>
      <c r="E79" s="241" t="s">
        <v>273</v>
      </c>
      <c r="F79" s="240">
        <v>805.45</v>
      </c>
      <c r="G79" s="266">
        <v>1691.44</v>
      </c>
      <c r="H79" s="300">
        <f t="shared" si="23"/>
        <v>2.075572107601475E-3</v>
      </c>
      <c r="I79" s="303"/>
      <c r="J79" s="301"/>
      <c r="K79" s="302"/>
      <c r="L79" s="279"/>
      <c r="M79" s="301"/>
      <c r="N79" s="300"/>
      <c r="O79" s="234">
        <f t="shared" si="31"/>
        <v>0</v>
      </c>
      <c r="P79" s="234">
        <f t="shared" si="31"/>
        <v>0</v>
      </c>
      <c r="Q79" s="238">
        <f t="shared" si="32"/>
        <v>0</v>
      </c>
      <c r="R79" s="232">
        <f t="shared" si="33"/>
        <v>2.1</v>
      </c>
      <c r="S79" s="231">
        <f t="shared" si="34"/>
        <v>1691.44</v>
      </c>
      <c r="T79" s="230">
        <f t="shared" si="35"/>
        <v>1</v>
      </c>
      <c r="U79" s="296"/>
      <c r="V79" s="284"/>
      <c r="W79" s="267"/>
      <c r="X79" s="282"/>
      <c r="Y79" s="267"/>
      <c r="Z79" s="295"/>
      <c r="AA79" s="283"/>
      <c r="AB79" s="284"/>
      <c r="AC79" s="283"/>
      <c r="AD79" s="284"/>
      <c r="AE79" s="283"/>
      <c r="AF79" s="284"/>
      <c r="AG79" s="283"/>
      <c r="AH79" s="282"/>
    </row>
    <row r="80" spans="1:34" s="247" customFormat="1" ht="17" x14ac:dyDescent="0.2">
      <c r="A80" s="294" t="s">
        <v>110</v>
      </c>
      <c r="B80" s="293"/>
      <c r="C80" s="276" t="s">
        <v>209</v>
      </c>
      <c r="D80" s="275"/>
      <c r="E80" s="259"/>
      <c r="F80" s="259"/>
      <c r="G80" s="258">
        <f>SUM(G81:G84)</f>
        <v>30723.02</v>
      </c>
      <c r="H80" s="253">
        <f t="shared" si="23"/>
        <v>3.7700328343471992E-2</v>
      </c>
      <c r="I80" s="257"/>
      <c r="J80" s="254"/>
      <c r="K80" s="256"/>
      <c r="L80" s="280"/>
      <c r="M80" s="254"/>
      <c r="N80" s="253"/>
      <c r="O80" s="252"/>
      <c r="P80" s="249"/>
      <c r="Q80" s="251"/>
      <c r="R80" s="250"/>
      <c r="S80" s="249"/>
      <c r="T80" s="248"/>
      <c r="U80" s="292"/>
      <c r="V80" s="290"/>
      <c r="W80" s="273"/>
      <c r="X80" s="288"/>
      <c r="Y80" s="273"/>
      <c r="Z80" s="291"/>
      <c r="AA80" s="289"/>
      <c r="AB80" s="290"/>
      <c r="AC80" s="289"/>
      <c r="AD80" s="290"/>
      <c r="AE80" s="289"/>
      <c r="AF80" s="290"/>
      <c r="AG80" s="289"/>
      <c r="AH80" s="288"/>
    </row>
    <row r="81" spans="1:34" ht="17" x14ac:dyDescent="0.2">
      <c r="A81" s="287" t="s">
        <v>111</v>
      </c>
      <c r="B81" s="286"/>
      <c r="C81" s="285" t="s">
        <v>210</v>
      </c>
      <c r="D81" s="268" t="s">
        <v>290</v>
      </c>
      <c r="E81" s="241" t="s">
        <v>274</v>
      </c>
      <c r="F81" s="240">
        <v>739.26</v>
      </c>
      <c r="G81" s="266">
        <v>11088.9</v>
      </c>
      <c r="H81" s="235">
        <f t="shared" si="23"/>
        <v>1.360722907344156E-2</v>
      </c>
      <c r="I81" s="239"/>
      <c r="J81" s="236"/>
      <c r="K81" s="238"/>
      <c r="L81" s="279"/>
      <c r="M81" s="236"/>
      <c r="N81" s="235"/>
      <c r="O81" s="234">
        <f t="shared" ref="O81:P84" si="36">L81+I81</f>
        <v>0</v>
      </c>
      <c r="P81" s="234">
        <f t="shared" si="36"/>
        <v>0</v>
      </c>
      <c r="Q81" s="238">
        <f>P81/G81</f>
        <v>0</v>
      </c>
      <c r="R81" s="232">
        <f>E81-O81</f>
        <v>15</v>
      </c>
      <c r="S81" s="231">
        <f>G81-P81</f>
        <v>11088.9</v>
      </c>
      <c r="T81" s="230">
        <f>S81/G81</f>
        <v>1</v>
      </c>
      <c r="U81" s="283"/>
      <c r="V81" s="282"/>
      <c r="W81" s="267"/>
      <c r="X81" s="282"/>
      <c r="Y81" s="267"/>
      <c r="Z81" s="282"/>
      <c r="AA81" s="283"/>
      <c r="AB81" s="284"/>
      <c r="AC81" s="283"/>
      <c r="AD81" s="284"/>
      <c r="AE81" s="283"/>
      <c r="AF81" s="284"/>
      <c r="AG81" s="283"/>
      <c r="AH81" s="282"/>
    </row>
    <row r="82" spans="1:34" ht="17" x14ac:dyDescent="0.2">
      <c r="A82" s="271" t="s">
        <v>112</v>
      </c>
      <c r="B82" s="270"/>
      <c r="C82" s="281" t="s">
        <v>211</v>
      </c>
      <c r="D82" s="268" t="s">
        <v>290</v>
      </c>
      <c r="E82" s="241" t="s">
        <v>275</v>
      </c>
      <c r="F82" s="240">
        <v>693.88</v>
      </c>
      <c r="G82" s="266">
        <v>9020.44</v>
      </c>
      <c r="H82" s="235">
        <f t="shared" si="23"/>
        <v>1.1069014367812425E-2</v>
      </c>
      <c r="I82" s="239"/>
      <c r="J82" s="236"/>
      <c r="K82" s="238"/>
      <c r="L82" s="279"/>
      <c r="M82" s="236"/>
      <c r="N82" s="235"/>
      <c r="O82" s="234">
        <f t="shared" si="36"/>
        <v>0</v>
      </c>
      <c r="P82" s="234">
        <f t="shared" si="36"/>
        <v>0</v>
      </c>
      <c r="Q82" s="238">
        <f>P82/G82</f>
        <v>0</v>
      </c>
      <c r="R82" s="232">
        <f>E82-O82</f>
        <v>13</v>
      </c>
      <c r="S82" s="231">
        <f>G82-P82</f>
        <v>9020.44</v>
      </c>
      <c r="T82" s="230">
        <f>S82/G82</f>
        <v>1</v>
      </c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</row>
    <row r="83" spans="1:34" ht="17" x14ac:dyDescent="0.2">
      <c r="A83" s="271" t="s">
        <v>113</v>
      </c>
      <c r="B83" s="270"/>
      <c r="C83" s="269" t="s">
        <v>201</v>
      </c>
      <c r="D83" s="268" t="s">
        <v>295</v>
      </c>
      <c r="E83" s="246" t="s">
        <v>276</v>
      </c>
      <c r="F83" s="240">
        <v>199.91</v>
      </c>
      <c r="G83" s="266">
        <v>5597.48</v>
      </c>
      <c r="H83" s="235">
        <f t="shared" si="23"/>
        <v>6.868687840453757E-3</v>
      </c>
      <c r="I83" s="239"/>
      <c r="J83" s="236"/>
      <c r="K83" s="238"/>
      <c r="L83" s="279"/>
      <c r="M83" s="236"/>
      <c r="N83" s="235"/>
      <c r="O83" s="234">
        <f t="shared" si="36"/>
        <v>0</v>
      </c>
      <c r="P83" s="234">
        <f t="shared" si="36"/>
        <v>0</v>
      </c>
      <c r="Q83" s="238">
        <f>P83/G83</f>
        <v>0</v>
      </c>
      <c r="R83" s="232">
        <f>E83-O83</f>
        <v>28</v>
      </c>
      <c r="S83" s="231">
        <f>G83-P83</f>
        <v>5597.48</v>
      </c>
      <c r="T83" s="230">
        <f>S83/G83</f>
        <v>1</v>
      </c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</row>
    <row r="84" spans="1:34" ht="17" x14ac:dyDescent="0.2">
      <c r="A84" s="271" t="s">
        <v>114</v>
      </c>
      <c r="B84" s="270"/>
      <c r="C84" s="269" t="s">
        <v>202</v>
      </c>
      <c r="D84" s="268" t="s">
        <v>295</v>
      </c>
      <c r="E84" s="241" t="s">
        <v>276</v>
      </c>
      <c r="F84" s="240">
        <v>179.15</v>
      </c>
      <c r="G84" s="266">
        <v>5016.2</v>
      </c>
      <c r="H84" s="235">
        <f t="shared" si="23"/>
        <v>6.1553970617642473E-3</v>
      </c>
      <c r="I84" s="239"/>
      <c r="J84" s="236"/>
      <c r="K84" s="238"/>
      <c r="L84" s="279"/>
      <c r="M84" s="236"/>
      <c r="N84" s="235"/>
      <c r="O84" s="234">
        <f t="shared" si="36"/>
        <v>0</v>
      </c>
      <c r="P84" s="234">
        <f t="shared" si="36"/>
        <v>0</v>
      </c>
      <c r="Q84" s="238">
        <f>P84/G84</f>
        <v>0</v>
      </c>
      <c r="R84" s="232">
        <f>E84-O84</f>
        <v>28</v>
      </c>
      <c r="S84" s="231">
        <f>G84-P84</f>
        <v>5016.2</v>
      </c>
      <c r="T84" s="230">
        <f>S84/G84</f>
        <v>1</v>
      </c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</row>
    <row r="85" spans="1:34" s="247" customFormat="1" ht="17" x14ac:dyDescent="0.2">
      <c r="A85" s="278" t="s">
        <v>115</v>
      </c>
      <c r="B85" s="277"/>
      <c r="C85" s="276" t="s">
        <v>212</v>
      </c>
      <c r="D85" s="275"/>
      <c r="E85" s="259"/>
      <c r="F85" s="259"/>
      <c r="G85" s="258">
        <f>SUM(G86:G89)</f>
        <v>11292.970000000001</v>
      </c>
      <c r="H85" s="253">
        <f t="shared" si="23"/>
        <v>1.3857644104420039E-2</v>
      </c>
      <c r="I85" s="257"/>
      <c r="J85" s="254"/>
      <c r="K85" s="256"/>
      <c r="L85" s="280"/>
      <c r="M85" s="254"/>
      <c r="N85" s="253"/>
      <c r="O85" s="252"/>
      <c r="P85" s="249"/>
      <c r="Q85" s="251"/>
      <c r="R85" s="250"/>
      <c r="S85" s="249"/>
      <c r="T85" s="248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</row>
    <row r="86" spans="1:34" ht="34" x14ac:dyDescent="0.2">
      <c r="A86" s="271" t="s">
        <v>116</v>
      </c>
      <c r="B86" s="270"/>
      <c r="C86" s="269" t="s">
        <v>213</v>
      </c>
      <c r="D86" s="268" t="s">
        <v>290</v>
      </c>
      <c r="E86" s="246" t="s">
        <v>277</v>
      </c>
      <c r="F86" s="240">
        <v>70.02</v>
      </c>
      <c r="G86" s="266">
        <v>5111.46</v>
      </c>
      <c r="H86" s="235">
        <f t="shared" si="23"/>
        <v>6.2722909503858454E-3</v>
      </c>
      <c r="I86" s="239"/>
      <c r="J86" s="236"/>
      <c r="K86" s="238"/>
      <c r="L86" s="279"/>
      <c r="M86" s="236"/>
      <c r="N86" s="235"/>
      <c r="O86" s="234">
        <f t="shared" ref="O86:P89" si="37">L86+I86</f>
        <v>0</v>
      </c>
      <c r="P86" s="234">
        <f t="shared" si="37"/>
        <v>0</v>
      </c>
      <c r="Q86" s="238">
        <f>P86/G86</f>
        <v>0</v>
      </c>
      <c r="R86" s="232">
        <f>E86-O86</f>
        <v>73</v>
      </c>
      <c r="S86" s="231">
        <f>G86-P86</f>
        <v>5111.46</v>
      </c>
      <c r="T86" s="230">
        <f>S86/G86</f>
        <v>1</v>
      </c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</row>
    <row r="87" spans="1:34" ht="51" x14ac:dyDescent="0.2">
      <c r="A87" s="271" t="s">
        <v>117</v>
      </c>
      <c r="B87" s="270"/>
      <c r="C87" s="269" t="s">
        <v>214</v>
      </c>
      <c r="D87" s="268" t="s">
        <v>292</v>
      </c>
      <c r="E87" s="246" t="s">
        <v>240</v>
      </c>
      <c r="F87" s="240">
        <v>3255.67</v>
      </c>
      <c r="G87" s="266">
        <v>3255.67</v>
      </c>
      <c r="H87" s="235">
        <f t="shared" si="23"/>
        <v>3.9950443666668008E-3</v>
      </c>
      <c r="I87" s="239"/>
      <c r="J87" s="236"/>
      <c r="K87" s="238"/>
      <c r="L87" s="279"/>
      <c r="M87" s="236"/>
      <c r="N87" s="235"/>
      <c r="O87" s="234">
        <f t="shared" si="37"/>
        <v>0</v>
      </c>
      <c r="P87" s="234">
        <f t="shared" si="37"/>
        <v>0</v>
      </c>
      <c r="Q87" s="238">
        <f>P87/G87</f>
        <v>0</v>
      </c>
      <c r="R87" s="232">
        <f>E87-O87</f>
        <v>1</v>
      </c>
      <c r="S87" s="231">
        <f>G87-P87</f>
        <v>3255.67</v>
      </c>
      <c r="T87" s="230">
        <f>S87/G87</f>
        <v>1</v>
      </c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</row>
    <row r="88" spans="1:34" ht="51" x14ac:dyDescent="0.2">
      <c r="A88" s="271" t="s">
        <v>118</v>
      </c>
      <c r="B88" s="270"/>
      <c r="C88" s="269" t="s">
        <v>215</v>
      </c>
      <c r="D88" s="268" t="s">
        <v>292</v>
      </c>
      <c r="E88" s="241" t="s">
        <v>278</v>
      </c>
      <c r="F88" s="240">
        <v>87.51</v>
      </c>
      <c r="G88" s="266">
        <v>612.57000000000005</v>
      </c>
      <c r="H88" s="235">
        <f t="shared" si="23"/>
        <v>7.5168685023023908E-4</v>
      </c>
      <c r="I88" s="239"/>
      <c r="J88" s="236"/>
      <c r="K88" s="238"/>
      <c r="L88" s="279"/>
      <c r="M88" s="236"/>
      <c r="N88" s="235"/>
      <c r="O88" s="234">
        <f t="shared" si="37"/>
        <v>0</v>
      </c>
      <c r="P88" s="234">
        <f t="shared" si="37"/>
        <v>0</v>
      </c>
      <c r="Q88" s="238">
        <f>P88/G88</f>
        <v>0</v>
      </c>
      <c r="R88" s="232">
        <f>E88-O88</f>
        <v>7</v>
      </c>
      <c r="S88" s="231">
        <f>G88-P88</f>
        <v>612.57000000000005</v>
      </c>
      <c r="T88" s="230">
        <f>S88/G88</f>
        <v>1</v>
      </c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</row>
    <row r="89" spans="1:34" ht="17" x14ac:dyDescent="0.2">
      <c r="A89" s="271" t="s">
        <v>119</v>
      </c>
      <c r="B89" s="270"/>
      <c r="C89" s="269" t="s">
        <v>216</v>
      </c>
      <c r="D89" s="268" t="s">
        <v>295</v>
      </c>
      <c r="E89" s="246" t="s">
        <v>271</v>
      </c>
      <c r="F89" s="240">
        <v>771.09</v>
      </c>
      <c r="G89" s="266">
        <v>2313.27</v>
      </c>
      <c r="H89" s="235">
        <f t="shared" si="23"/>
        <v>2.8386219371371517E-3</v>
      </c>
      <c r="I89" s="239"/>
      <c r="J89" s="236"/>
      <c r="K89" s="238"/>
      <c r="L89" s="279"/>
      <c r="M89" s="236"/>
      <c r="N89" s="235"/>
      <c r="O89" s="234">
        <f t="shared" si="37"/>
        <v>0</v>
      </c>
      <c r="P89" s="234">
        <f t="shared" si="37"/>
        <v>0</v>
      </c>
      <c r="Q89" s="238">
        <f>P89/G89</f>
        <v>0</v>
      </c>
      <c r="R89" s="232">
        <f>E89-O89</f>
        <v>3</v>
      </c>
      <c r="S89" s="231">
        <f>G89-P89</f>
        <v>2313.27</v>
      </c>
      <c r="T89" s="230">
        <f>S89/G89</f>
        <v>1</v>
      </c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</row>
    <row r="90" spans="1:34" s="247" customFormat="1" ht="17" x14ac:dyDescent="0.2">
      <c r="A90" s="278" t="s">
        <v>120</v>
      </c>
      <c r="B90" s="277"/>
      <c r="C90" s="276" t="s">
        <v>217</v>
      </c>
      <c r="D90" s="275"/>
      <c r="E90" s="265"/>
      <c r="F90" s="265"/>
      <c r="G90" s="258">
        <f>SUM(G91,G102,G104)</f>
        <v>9108.49</v>
      </c>
      <c r="H90" s="253"/>
      <c r="I90" s="257"/>
      <c r="J90" s="254"/>
      <c r="K90" s="256"/>
      <c r="L90" s="274"/>
      <c r="M90" s="254"/>
      <c r="N90" s="253"/>
      <c r="O90" s="252"/>
      <c r="P90" s="249"/>
      <c r="Q90" s="251"/>
      <c r="R90" s="250"/>
      <c r="S90" s="249"/>
      <c r="T90" s="248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</row>
    <row r="91" spans="1:34" s="247" customFormat="1" ht="17" x14ac:dyDescent="0.2">
      <c r="A91" s="278" t="s">
        <v>121</v>
      </c>
      <c r="B91" s="277"/>
      <c r="C91" s="276" t="s">
        <v>218</v>
      </c>
      <c r="D91" s="275"/>
      <c r="E91" s="259"/>
      <c r="F91" s="259"/>
      <c r="G91" s="258">
        <f>SUM(G92:G101)</f>
        <v>7618.84</v>
      </c>
      <c r="H91" s="253">
        <f>G91/G$116</f>
        <v>9.3491059666783449E-3</v>
      </c>
      <c r="I91" s="257"/>
      <c r="J91" s="254"/>
      <c r="K91" s="256"/>
      <c r="L91" s="274"/>
      <c r="M91" s="254"/>
      <c r="N91" s="253"/>
      <c r="O91" s="252"/>
      <c r="P91" s="249"/>
      <c r="Q91" s="251"/>
      <c r="R91" s="250"/>
      <c r="S91" s="249"/>
      <c r="T91" s="248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</row>
    <row r="92" spans="1:34" ht="17" x14ac:dyDescent="0.2">
      <c r="A92" s="271" t="s">
        <v>122</v>
      </c>
      <c r="B92" s="270"/>
      <c r="C92" s="269" t="s">
        <v>219</v>
      </c>
      <c r="D92" s="268" t="s">
        <v>294</v>
      </c>
      <c r="E92" s="241" t="s">
        <v>279</v>
      </c>
      <c r="F92" s="240">
        <v>13.62</v>
      </c>
      <c r="G92" s="266">
        <v>1906.8</v>
      </c>
      <c r="H92" s="235">
        <f>G92/G$116</f>
        <v>2.3398411381866883E-3</v>
      </c>
      <c r="I92" s="239"/>
      <c r="J92" s="236"/>
      <c r="K92" s="238"/>
      <c r="L92" s="272"/>
      <c r="M92" s="236"/>
      <c r="N92" s="235"/>
      <c r="O92" s="234">
        <f t="shared" ref="O92:O101" si="38">L92+I92</f>
        <v>0</v>
      </c>
      <c r="P92" s="234">
        <f t="shared" ref="P92:P101" si="39">M92+J92</f>
        <v>0</v>
      </c>
      <c r="Q92" s="238">
        <f t="shared" ref="Q92:Q101" si="40">P92/G92</f>
        <v>0</v>
      </c>
      <c r="R92" s="232">
        <f t="shared" ref="R92:R101" si="41">E92-O92</f>
        <v>140</v>
      </c>
      <c r="S92" s="231">
        <f t="shared" ref="S92:S101" si="42">G92-P92</f>
        <v>1906.8</v>
      </c>
      <c r="T92" s="230">
        <f t="shared" ref="T92:T101" si="43">S92/G92</f>
        <v>1</v>
      </c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</row>
    <row r="93" spans="1:34" ht="17" x14ac:dyDescent="0.2">
      <c r="A93" s="271" t="s">
        <v>123</v>
      </c>
      <c r="B93" s="270"/>
      <c r="C93" s="269" t="s">
        <v>220</v>
      </c>
      <c r="D93" s="268" t="s">
        <v>290</v>
      </c>
      <c r="E93" s="246" t="s">
        <v>280</v>
      </c>
      <c r="F93" s="240">
        <v>19.309999999999999</v>
      </c>
      <c r="G93" s="266">
        <v>212.41</v>
      </c>
      <c r="H93" s="235"/>
      <c r="I93" s="239"/>
      <c r="J93" s="236"/>
      <c r="K93" s="238"/>
      <c r="L93" s="272"/>
      <c r="M93" s="236"/>
      <c r="N93" s="235"/>
      <c r="O93" s="234">
        <f t="shared" si="38"/>
        <v>0</v>
      </c>
      <c r="P93" s="234">
        <f t="shared" si="39"/>
        <v>0</v>
      </c>
      <c r="Q93" s="238">
        <f t="shared" si="40"/>
        <v>0</v>
      </c>
      <c r="R93" s="232">
        <f t="shared" si="41"/>
        <v>11</v>
      </c>
      <c r="S93" s="231">
        <f t="shared" si="42"/>
        <v>212.41</v>
      </c>
      <c r="T93" s="230">
        <f t="shared" si="43"/>
        <v>1</v>
      </c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</row>
    <row r="94" spans="1:34" ht="17" x14ac:dyDescent="0.2">
      <c r="A94" s="271" t="s">
        <v>124</v>
      </c>
      <c r="B94" s="270"/>
      <c r="C94" s="269" t="s">
        <v>221</v>
      </c>
      <c r="D94" s="268" t="s">
        <v>290</v>
      </c>
      <c r="E94" s="246" t="s">
        <v>281</v>
      </c>
      <c r="F94" s="240">
        <v>5.92</v>
      </c>
      <c r="G94" s="266">
        <v>130.24</v>
      </c>
      <c r="H94" s="235">
        <f>G94/G$116</f>
        <v>1.5981797243414848E-4</v>
      </c>
      <c r="I94" s="239"/>
      <c r="J94" s="236"/>
      <c r="K94" s="238"/>
      <c r="L94" s="272"/>
      <c r="M94" s="236"/>
      <c r="N94" s="235"/>
      <c r="O94" s="234">
        <f t="shared" si="38"/>
        <v>0</v>
      </c>
      <c r="P94" s="234">
        <f t="shared" si="39"/>
        <v>0</v>
      </c>
      <c r="Q94" s="238">
        <f t="shared" si="40"/>
        <v>0</v>
      </c>
      <c r="R94" s="232">
        <f t="shared" si="41"/>
        <v>22</v>
      </c>
      <c r="S94" s="231">
        <f t="shared" si="42"/>
        <v>130.24</v>
      </c>
      <c r="T94" s="230">
        <f t="shared" si="43"/>
        <v>1</v>
      </c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</row>
    <row r="95" spans="1:34" ht="17" x14ac:dyDescent="0.2">
      <c r="A95" s="271" t="s">
        <v>125</v>
      </c>
      <c r="B95" s="270"/>
      <c r="C95" s="269" t="s">
        <v>222</v>
      </c>
      <c r="D95" s="268" t="s">
        <v>290</v>
      </c>
      <c r="E95" s="246" t="s">
        <v>282</v>
      </c>
      <c r="F95" s="240">
        <v>21.63</v>
      </c>
      <c r="G95" s="266">
        <v>43.26</v>
      </c>
      <c r="H95" s="235"/>
      <c r="I95" s="239"/>
      <c r="J95" s="236"/>
      <c r="K95" s="238"/>
      <c r="L95" s="272"/>
      <c r="M95" s="236"/>
      <c r="N95" s="235"/>
      <c r="O95" s="234">
        <f t="shared" si="38"/>
        <v>0</v>
      </c>
      <c r="P95" s="234">
        <f t="shared" si="39"/>
        <v>0</v>
      </c>
      <c r="Q95" s="238">
        <f t="shared" si="40"/>
        <v>0</v>
      </c>
      <c r="R95" s="232">
        <f t="shared" si="41"/>
        <v>2</v>
      </c>
      <c r="S95" s="231">
        <f t="shared" si="42"/>
        <v>43.26</v>
      </c>
      <c r="T95" s="230">
        <f t="shared" si="43"/>
        <v>1</v>
      </c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</row>
    <row r="96" spans="1:34" ht="17" x14ac:dyDescent="0.2">
      <c r="A96" s="271" t="s">
        <v>126</v>
      </c>
      <c r="B96" s="270"/>
      <c r="C96" s="269" t="s">
        <v>223</v>
      </c>
      <c r="D96" s="268" t="s">
        <v>290</v>
      </c>
      <c r="E96" s="246" t="s">
        <v>283</v>
      </c>
      <c r="F96" s="240">
        <v>18.149999999999999</v>
      </c>
      <c r="G96" s="266">
        <v>90.75</v>
      </c>
      <c r="H96" s="235">
        <f>G96/G$116</f>
        <v>1.1135965140048352E-4</v>
      </c>
      <c r="I96" s="239"/>
      <c r="J96" s="236"/>
      <c r="K96" s="238"/>
      <c r="L96" s="272"/>
      <c r="M96" s="236"/>
      <c r="N96" s="235"/>
      <c r="O96" s="234">
        <f t="shared" si="38"/>
        <v>0</v>
      </c>
      <c r="P96" s="234">
        <f t="shared" si="39"/>
        <v>0</v>
      </c>
      <c r="Q96" s="238">
        <f t="shared" si="40"/>
        <v>0</v>
      </c>
      <c r="R96" s="232">
        <f t="shared" si="41"/>
        <v>5</v>
      </c>
      <c r="S96" s="231">
        <f t="shared" si="42"/>
        <v>90.75</v>
      </c>
      <c r="T96" s="230">
        <f t="shared" si="43"/>
        <v>1</v>
      </c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</row>
    <row r="97" spans="1:34" ht="17" x14ac:dyDescent="0.2">
      <c r="A97" s="271" t="s">
        <v>127</v>
      </c>
      <c r="B97" s="270"/>
      <c r="C97" s="269" t="s">
        <v>224</v>
      </c>
      <c r="D97" s="268" t="s">
        <v>290</v>
      </c>
      <c r="E97" s="246" t="s">
        <v>240</v>
      </c>
      <c r="F97" s="240">
        <v>17.66</v>
      </c>
      <c r="G97" s="266">
        <v>17.66</v>
      </c>
      <c r="H97" s="235"/>
      <c r="I97" s="239"/>
      <c r="J97" s="236"/>
      <c r="K97" s="238"/>
      <c r="L97" s="270"/>
      <c r="M97" s="236"/>
      <c r="N97" s="235"/>
      <c r="O97" s="234">
        <f t="shared" si="38"/>
        <v>0</v>
      </c>
      <c r="P97" s="234">
        <f t="shared" si="39"/>
        <v>0</v>
      </c>
      <c r="Q97" s="238">
        <f t="shared" si="40"/>
        <v>0</v>
      </c>
      <c r="R97" s="232">
        <f t="shared" si="41"/>
        <v>1</v>
      </c>
      <c r="S97" s="231">
        <f t="shared" si="42"/>
        <v>17.66</v>
      </c>
      <c r="T97" s="230">
        <f t="shared" si="43"/>
        <v>1</v>
      </c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</row>
    <row r="98" spans="1:34" ht="17" x14ac:dyDescent="0.2">
      <c r="A98" s="271" t="s">
        <v>128</v>
      </c>
      <c r="B98" s="270"/>
      <c r="C98" s="269" t="s">
        <v>225</v>
      </c>
      <c r="D98" s="268" t="s">
        <v>290</v>
      </c>
      <c r="E98" s="246" t="s">
        <v>284</v>
      </c>
      <c r="F98" s="240">
        <v>36.42</v>
      </c>
      <c r="G98" s="266">
        <v>291.36</v>
      </c>
      <c r="H98" s="235">
        <f t="shared" ref="H98:H111" si="44">G98/G$116</f>
        <v>3.5752890393437882E-4</v>
      </c>
      <c r="I98" s="239"/>
      <c r="J98" s="236"/>
      <c r="K98" s="238"/>
      <c r="L98" s="263"/>
      <c r="M98" s="236"/>
      <c r="N98" s="235"/>
      <c r="O98" s="234">
        <f t="shared" si="38"/>
        <v>0</v>
      </c>
      <c r="P98" s="234">
        <f t="shared" si="39"/>
        <v>0</v>
      </c>
      <c r="Q98" s="238">
        <f t="shared" si="40"/>
        <v>0</v>
      </c>
      <c r="R98" s="232">
        <f t="shared" si="41"/>
        <v>8</v>
      </c>
      <c r="S98" s="231">
        <f t="shared" si="42"/>
        <v>291.36</v>
      </c>
      <c r="T98" s="230">
        <f t="shared" si="43"/>
        <v>1</v>
      </c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</row>
    <row r="99" spans="1:34" ht="17" x14ac:dyDescent="0.2">
      <c r="A99" s="271" t="s">
        <v>129</v>
      </c>
      <c r="B99" s="270"/>
      <c r="C99" s="269" t="s">
        <v>226</v>
      </c>
      <c r="D99" s="268" t="s">
        <v>290</v>
      </c>
      <c r="E99" s="241" t="s">
        <v>240</v>
      </c>
      <c r="F99" s="240">
        <v>42.84</v>
      </c>
      <c r="G99" s="266">
        <v>42.84</v>
      </c>
      <c r="H99" s="235">
        <f t="shared" si="44"/>
        <v>5.256911808260842E-5</v>
      </c>
      <c r="I99" s="239"/>
      <c r="J99" s="236"/>
      <c r="K99" s="238"/>
      <c r="L99" s="263"/>
      <c r="M99" s="236"/>
      <c r="N99" s="235"/>
      <c r="O99" s="234">
        <f t="shared" si="38"/>
        <v>0</v>
      </c>
      <c r="P99" s="234">
        <f t="shared" si="39"/>
        <v>0</v>
      </c>
      <c r="Q99" s="238">
        <f t="shared" si="40"/>
        <v>0</v>
      </c>
      <c r="R99" s="232">
        <f t="shared" si="41"/>
        <v>1</v>
      </c>
      <c r="S99" s="231">
        <f t="shared" si="42"/>
        <v>42.84</v>
      </c>
      <c r="T99" s="230">
        <f t="shared" si="43"/>
        <v>1</v>
      </c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</row>
    <row r="100" spans="1:34" ht="17" x14ac:dyDescent="0.2">
      <c r="A100" s="271" t="s">
        <v>130</v>
      </c>
      <c r="B100" s="270"/>
      <c r="C100" s="269" t="s">
        <v>227</v>
      </c>
      <c r="D100" s="268" t="s">
        <v>294</v>
      </c>
      <c r="E100" s="246" t="s">
        <v>285</v>
      </c>
      <c r="F100" s="240">
        <v>9.23</v>
      </c>
      <c r="G100" s="266">
        <v>4615</v>
      </c>
      <c r="H100" s="235">
        <f t="shared" si="44"/>
        <v>5.6630830987683903E-3</v>
      </c>
      <c r="I100" s="239"/>
      <c r="J100" s="236"/>
      <c r="K100" s="238"/>
      <c r="L100" s="263"/>
      <c r="M100" s="236"/>
      <c r="N100" s="235"/>
      <c r="O100" s="234">
        <f t="shared" si="38"/>
        <v>0</v>
      </c>
      <c r="P100" s="234">
        <f t="shared" si="39"/>
        <v>0</v>
      </c>
      <c r="Q100" s="238">
        <f t="shared" si="40"/>
        <v>0</v>
      </c>
      <c r="R100" s="232">
        <f t="shared" si="41"/>
        <v>500</v>
      </c>
      <c r="S100" s="231">
        <f t="shared" si="42"/>
        <v>4615</v>
      </c>
      <c r="T100" s="230">
        <f t="shared" si="43"/>
        <v>1</v>
      </c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</row>
    <row r="101" spans="1:34" ht="51" x14ac:dyDescent="0.2">
      <c r="A101" s="245" t="s">
        <v>131</v>
      </c>
      <c r="B101" s="244"/>
      <c r="C101" s="243" t="s">
        <v>228</v>
      </c>
      <c r="D101" s="242" t="s">
        <v>290</v>
      </c>
      <c r="E101" s="246" t="s">
        <v>278</v>
      </c>
      <c r="F101" s="240">
        <v>38.36</v>
      </c>
      <c r="G101" s="266">
        <v>268.52</v>
      </c>
      <c r="H101" s="235">
        <f t="shared" si="44"/>
        <v>3.2950185778576126E-4</v>
      </c>
      <c r="I101" s="239"/>
      <c r="J101" s="236"/>
      <c r="K101" s="238"/>
      <c r="L101" s="263"/>
      <c r="M101" s="236"/>
      <c r="N101" s="235"/>
      <c r="O101" s="234">
        <f t="shared" si="38"/>
        <v>0</v>
      </c>
      <c r="P101" s="234">
        <f t="shared" si="39"/>
        <v>0</v>
      </c>
      <c r="Q101" s="238">
        <f t="shared" si="40"/>
        <v>0</v>
      </c>
      <c r="R101" s="232">
        <f t="shared" si="41"/>
        <v>7</v>
      </c>
      <c r="S101" s="231">
        <f t="shared" si="42"/>
        <v>268.52</v>
      </c>
      <c r="T101" s="230">
        <f t="shared" si="43"/>
        <v>1</v>
      </c>
    </row>
    <row r="102" spans="1:34" s="247" customFormat="1" ht="17" x14ac:dyDescent="0.2">
      <c r="A102" s="262" t="s">
        <v>132</v>
      </c>
      <c r="B102" s="261"/>
      <c r="C102" s="260" t="s">
        <v>229</v>
      </c>
      <c r="D102" s="255"/>
      <c r="E102" s="259"/>
      <c r="F102" s="259"/>
      <c r="G102" s="258">
        <f>G103</f>
        <v>28.76</v>
      </c>
      <c r="H102" s="253">
        <f t="shared" si="44"/>
        <v>3.5291499441078858E-5</v>
      </c>
      <c r="I102" s="257"/>
      <c r="J102" s="254"/>
      <c r="K102" s="256"/>
      <c r="L102" s="264"/>
      <c r="M102" s="254"/>
      <c r="N102" s="253"/>
      <c r="O102" s="252"/>
      <c r="P102" s="249"/>
      <c r="Q102" s="251"/>
      <c r="R102" s="250"/>
      <c r="S102" s="249"/>
      <c r="T102" s="248"/>
    </row>
    <row r="103" spans="1:34" ht="17" x14ac:dyDescent="0.2">
      <c r="A103" s="245" t="s">
        <v>133</v>
      </c>
      <c r="B103" s="244"/>
      <c r="C103" s="243" t="s">
        <v>230</v>
      </c>
      <c r="D103" s="242" t="s">
        <v>290</v>
      </c>
      <c r="E103" s="246" t="s">
        <v>240</v>
      </c>
      <c r="F103" s="240">
        <v>28.76</v>
      </c>
      <c r="G103" s="240">
        <v>28.76</v>
      </c>
      <c r="H103" s="235">
        <f t="shared" si="44"/>
        <v>3.5291499441078858E-5</v>
      </c>
      <c r="I103" s="239"/>
      <c r="J103" s="236"/>
      <c r="K103" s="238"/>
      <c r="L103" s="263"/>
      <c r="M103" s="236"/>
      <c r="N103" s="235"/>
      <c r="O103" s="234">
        <f>L103+I103</f>
        <v>0</v>
      </c>
      <c r="P103" s="234">
        <f>M103+J103</f>
        <v>0</v>
      </c>
      <c r="Q103" s="238">
        <f>P103/G103</f>
        <v>0</v>
      </c>
      <c r="R103" s="232">
        <f>E103-O103</f>
        <v>1</v>
      </c>
      <c r="S103" s="231">
        <f>G103-P103</f>
        <v>28.76</v>
      </c>
      <c r="T103" s="230">
        <f>S103/G103</f>
        <v>1</v>
      </c>
    </row>
    <row r="104" spans="1:34" s="247" customFormat="1" ht="17" x14ac:dyDescent="0.2">
      <c r="A104" s="262" t="s">
        <v>134</v>
      </c>
      <c r="B104" s="261"/>
      <c r="C104" s="260" t="s">
        <v>231</v>
      </c>
      <c r="D104" s="255"/>
      <c r="E104" s="265"/>
      <c r="F104" s="265"/>
      <c r="G104" s="258">
        <f>G105</f>
        <v>1460.89</v>
      </c>
      <c r="H104" s="253">
        <f t="shared" si="44"/>
        <v>1.7926633733823954E-3</v>
      </c>
      <c r="I104" s="257"/>
      <c r="J104" s="254"/>
      <c r="K104" s="256"/>
      <c r="L104" s="264"/>
      <c r="M104" s="254"/>
      <c r="N104" s="253"/>
      <c r="O104" s="252"/>
      <c r="P104" s="249"/>
      <c r="Q104" s="251"/>
      <c r="R104" s="250"/>
      <c r="S104" s="249"/>
      <c r="T104" s="248"/>
    </row>
    <row r="105" spans="1:34" ht="17" x14ac:dyDescent="0.2">
      <c r="A105" s="245" t="s">
        <v>135</v>
      </c>
      <c r="B105" s="244"/>
      <c r="C105" s="243" t="s">
        <v>232</v>
      </c>
      <c r="D105" s="242" t="s">
        <v>290</v>
      </c>
      <c r="E105" s="241" t="s">
        <v>240</v>
      </c>
      <c r="F105" s="240">
        <v>1460.89</v>
      </c>
      <c r="G105" s="240">
        <v>1460.89</v>
      </c>
      <c r="H105" s="235">
        <f t="shared" si="44"/>
        <v>1.7926633733823954E-3</v>
      </c>
      <c r="I105" s="239"/>
      <c r="J105" s="236"/>
      <c r="K105" s="238"/>
      <c r="L105" s="263"/>
      <c r="M105" s="236"/>
      <c r="N105" s="235"/>
      <c r="O105" s="234">
        <f>L105+I105</f>
        <v>0</v>
      </c>
      <c r="P105" s="234">
        <f>M105+J105</f>
        <v>0</v>
      </c>
      <c r="Q105" s="238">
        <f>P105/G105</f>
        <v>0</v>
      </c>
      <c r="R105" s="232">
        <f>E105-O105</f>
        <v>1</v>
      </c>
      <c r="S105" s="231">
        <f>G105-P105</f>
        <v>1460.89</v>
      </c>
      <c r="T105" s="230">
        <f>S105/G105</f>
        <v>1</v>
      </c>
    </row>
    <row r="106" spans="1:34" s="247" customFormat="1" ht="17" x14ac:dyDescent="0.2">
      <c r="A106" s="262" t="s">
        <v>136</v>
      </c>
      <c r="B106" s="261"/>
      <c r="C106" s="260" t="s">
        <v>233</v>
      </c>
      <c r="D106" s="255"/>
      <c r="E106" s="259"/>
      <c r="F106" s="259"/>
      <c r="G106" s="258">
        <f>SUM(G107:G112)</f>
        <v>26986.75</v>
      </c>
      <c r="H106" s="253">
        <f t="shared" si="44"/>
        <v>3.3115537988231386E-2</v>
      </c>
      <c r="I106" s="257"/>
      <c r="J106" s="254"/>
      <c r="K106" s="256"/>
      <c r="L106" s="264"/>
      <c r="M106" s="254"/>
      <c r="N106" s="253"/>
      <c r="O106" s="252"/>
      <c r="P106" s="249"/>
      <c r="Q106" s="251"/>
      <c r="R106" s="250"/>
      <c r="S106" s="249"/>
      <c r="T106" s="248"/>
    </row>
    <row r="107" spans="1:34" ht="17" x14ac:dyDescent="0.2">
      <c r="A107" s="245" t="s">
        <v>137</v>
      </c>
      <c r="B107" s="244"/>
      <c r="C107" s="243" t="s">
        <v>234</v>
      </c>
      <c r="D107" s="242" t="s">
        <v>291</v>
      </c>
      <c r="E107" s="246" t="s">
        <v>248</v>
      </c>
      <c r="F107" s="240">
        <v>86.61</v>
      </c>
      <c r="G107" s="240">
        <v>5629.65</v>
      </c>
      <c r="H107" s="235">
        <f t="shared" si="44"/>
        <v>6.9081637631595817E-3</v>
      </c>
      <c r="I107" s="239"/>
      <c r="J107" s="236"/>
      <c r="K107" s="238"/>
      <c r="L107" s="263"/>
      <c r="M107" s="236"/>
      <c r="N107" s="235"/>
      <c r="O107" s="234">
        <f t="shared" ref="O107:P112" si="45">L107+I107</f>
        <v>0</v>
      </c>
      <c r="P107" s="234">
        <f t="shared" si="45"/>
        <v>0</v>
      </c>
      <c r="Q107" s="238">
        <f t="shared" ref="Q107:Q112" si="46">P107/G107</f>
        <v>0</v>
      </c>
      <c r="R107" s="232">
        <f t="shared" ref="R107:R112" si="47">E107-O107</f>
        <v>65</v>
      </c>
      <c r="S107" s="231">
        <f t="shared" ref="S107:S112" si="48">G107-P107</f>
        <v>5629.65</v>
      </c>
      <c r="T107" s="230">
        <f t="shared" ref="T107:T112" si="49">S107/G107</f>
        <v>1</v>
      </c>
    </row>
    <row r="108" spans="1:34" ht="17" x14ac:dyDescent="0.2">
      <c r="A108" s="245" t="s">
        <v>138</v>
      </c>
      <c r="B108" s="244"/>
      <c r="C108" s="243" t="s">
        <v>235</v>
      </c>
      <c r="D108" s="242" t="s">
        <v>291</v>
      </c>
      <c r="E108" s="241" t="s">
        <v>286</v>
      </c>
      <c r="F108" s="240">
        <v>13.96</v>
      </c>
      <c r="G108" s="240">
        <v>1814.8</v>
      </c>
      <c r="H108" s="235">
        <f t="shared" si="44"/>
        <v>2.2269476072903304E-3</v>
      </c>
      <c r="I108" s="239"/>
      <c r="J108" s="236"/>
      <c r="K108" s="238"/>
      <c r="L108" s="263"/>
      <c r="M108" s="236"/>
      <c r="N108" s="235"/>
      <c r="O108" s="234">
        <f t="shared" si="45"/>
        <v>0</v>
      </c>
      <c r="P108" s="234">
        <f t="shared" si="45"/>
        <v>0</v>
      </c>
      <c r="Q108" s="238">
        <f t="shared" si="46"/>
        <v>0</v>
      </c>
      <c r="R108" s="232">
        <f t="shared" si="47"/>
        <v>130</v>
      </c>
      <c r="S108" s="231">
        <f t="shared" si="48"/>
        <v>1814.8</v>
      </c>
      <c r="T108" s="230">
        <f t="shared" si="49"/>
        <v>1</v>
      </c>
    </row>
    <row r="109" spans="1:34" ht="17" x14ac:dyDescent="0.2">
      <c r="A109" s="245" t="s">
        <v>139</v>
      </c>
      <c r="B109" s="244"/>
      <c r="C109" s="243" t="s">
        <v>236</v>
      </c>
      <c r="D109" s="242" t="s">
        <v>291</v>
      </c>
      <c r="E109" s="246" t="s">
        <v>286</v>
      </c>
      <c r="F109" s="240">
        <v>56.66</v>
      </c>
      <c r="G109" s="240">
        <v>7365.8</v>
      </c>
      <c r="H109" s="235">
        <f t="shared" si="44"/>
        <v>9.0385996725694927E-3</v>
      </c>
      <c r="I109" s="239"/>
      <c r="J109" s="236"/>
      <c r="K109" s="238"/>
      <c r="L109" s="263"/>
      <c r="M109" s="236"/>
      <c r="N109" s="235"/>
      <c r="O109" s="234">
        <f t="shared" si="45"/>
        <v>0</v>
      </c>
      <c r="P109" s="234">
        <f t="shared" si="45"/>
        <v>0</v>
      </c>
      <c r="Q109" s="238">
        <f t="shared" si="46"/>
        <v>0</v>
      </c>
      <c r="R109" s="232">
        <f t="shared" si="47"/>
        <v>130</v>
      </c>
      <c r="S109" s="231">
        <f t="shared" si="48"/>
        <v>7365.8</v>
      </c>
      <c r="T109" s="230">
        <f t="shared" si="49"/>
        <v>1</v>
      </c>
    </row>
    <row r="110" spans="1:34" ht="34" x14ac:dyDescent="0.2">
      <c r="A110" s="245" t="s">
        <v>140</v>
      </c>
      <c r="B110" s="244"/>
      <c r="C110" s="243" t="s">
        <v>197</v>
      </c>
      <c r="D110" s="242" t="s">
        <v>291</v>
      </c>
      <c r="E110" s="246" t="s">
        <v>286</v>
      </c>
      <c r="F110" s="240">
        <v>16.010000000000002</v>
      </c>
      <c r="G110" s="240">
        <v>2081.3000000000002</v>
      </c>
      <c r="H110" s="235">
        <f t="shared" si="44"/>
        <v>2.5539707158107588E-3</v>
      </c>
      <c r="I110" s="239"/>
      <c r="J110" s="236"/>
      <c r="K110" s="238"/>
      <c r="L110" s="263"/>
      <c r="M110" s="236"/>
      <c r="N110" s="235"/>
      <c r="O110" s="234">
        <f t="shared" si="45"/>
        <v>0</v>
      </c>
      <c r="P110" s="234">
        <f t="shared" si="45"/>
        <v>0</v>
      </c>
      <c r="Q110" s="238">
        <f t="shared" si="46"/>
        <v>0</v>
      </c>
      <c r="R110" s="232">
        <f t="shared" si="47"/>
        <v>130</v>
      </c>
      <c r="S110" s="231">
        <f t="shared" si="48"/>
        <v>2081.3000000000002</v>
      </c>
      <c r="T110" s="230">
        <f t="shared" si="49"/>
        <v>1</v>
      </c>
    </row>
    <row r="111" spans="1:34" ht="51" x14ac:dyDescent="0.2">
      <c r="A111" s="245" t="s">
        <v>141</v>
      </c>
      <c r="B111" s="244"/>
      <c r="C111" s="243" t="s">
        <v>198</v>
      </c>
      <c r="D111" s="242" t="s">
        <v>291</v>
      </c>
      <c r="E111" s="246" t="s">
        <v>287</v>
      </c>
      <c r="F111" s="240">
        <v>17.21</v>
      </c>
      <c r="G111" s="240">
        <v>5507.2</v>
      </c>
      <c r="H111" s="235">
        <f t="shared" si="44"/>
        <v>6.7579049277437225E-3</v>
      </c>
      <c r="I111" s="239"/>
      <c r="J111" s="236"/>
      <c r="K111" s="238"/>
      <c r="L111" s="263"/>
      <c r="M111" s="236"/>
      <c r="N111" s="235"/>
      <c r="O111" s="234">
        <f t="shared" si="45"/>
        <v>0</v>
      </c>
      <c r="P111" s="234">
        <f t="shared" si="45"/>
        <v>0</v>
      </c>
      <c r="Q111" s="238">
        <f t="shared" si="46"/>
        <v>0</v>
      </c>
      <c r="R111" s="232">
        <f t="shared" si="47"/>
        <v>320</v>
      </c>
      <c r="S111" s="231">
        <f t="shared" si="48"/>
        <v>5507.2</v>
      </c>
      <c r="T111" s="230">
        <f t="shared" si="49"/>
        <v>1</v>
      </c>
    </row>
    <row r="112" spans="1:34" ht="34" x14ac:dyDescent="0.2">
      <c r="A112" s="245" t="s">
        <v>142</v>
      </c>
      <c r="B112" s="244"/>
      <c r="C112" s="243" t="s">
        <v>166</v>
      </c>
      <c r="D112" s="242" t="s">
        <v>294</v>
      </c>
      <c r="E112" s="241" t="s">
        <v>288</v>
      </c>
      <c r="F112" s="240">
        <v>57.35</v>
      </c>
      <c r="G112" s="240">
        <v>4588</v>
      </c>
      <c r="H112" s="235"/>
      <c r="I112" s="239"/>
      <c r="J112" s="236"/>
      <c r="K112" s="238"/>
      <c r="L112" s="242"/>
      <c r="M112" s="236"/>
      <c r="N112" s="235"/>
      <c r="O112" s="234">
        <f t="shared" si="45"/>
        <v>0</v>
      </c>
      <c r="P112" s="234">
        <f t="shared" si="45"/>
        <v>0</v>
      </c>
      <c r="Q112" s="238">
        <f t="shared" si="46"/>
        <v>0</v>
      </c>
      <c r="R112" s="232">
        <f t="shared" si="47"/>
        <v>80</v>
      </c>
      <c r="S112" s="231">
        <f t="shared" si="48"/>
        <v>4588</v>
      </c>
      <c r="T112" s="230">
        <f t="shared" si="49"/>
        <v>1</v>
      </c>
    </row>
    <row r="113" spans="1:21" s="247" customFormat="1" ht="17" x14ac:dyDescent="0.2">
      <c r="A113" s="262" t="s">
        <v>143</v>
      </c>
      <c r="B113" s="261"/>
      <c r="C113" s="260" t="s">
        <v>237</v>
      </c>
      <c r="D113" s="255"/>
      <c r="E113" s="259"/>
      <c r="F113" s="259"/>
      <c r="G113" s="258">
        <f>SUM(G114:G115)</f>
        <v>11227.99</v>
      </c>
      <c r="H113" s="253"/>
      <c r="I113" s="257"/>
      <c r="J113" s="254"/>
      <c r="K113" s="256"/>
      <c r="L113" s="255"/>
      <c r="M113" s="254"/>
      <c r="N113" s="253"/>
      <c r="O113" s="252"/>
      <c r="P113" s="249"/>
      <c r="Q113" s="251"/>
      <c r="R113" s="250"/>
      <c r="S113" s="249"/>
      <c r="T113" s="248"/>
    </row>
    <row r="114" spans="1:21" ht="34" x14ac:dyDescent="0.2">
      <c r="A114" s="245" t="s">
        <v>144</v>
      </c>
      <c r="B114" s="244"/>
      <c r="C114" s="243" t="s">
        <v>238</v>
      </c>
      <c r="D114" s="242" t="s">
        <v>290</v>
      </c>
      <c r="E114" s="246" t="s">
        <v>240</v>
      </c>
      <c r="F114" s="240">
        <v>1003.67</v>
      </c>
      <c r="G114" s="240">
        <v>1003.67</v>
      </c>
      <c r="H114" s="235">
        <f>G114/G$116</f>
        <v>1.2316070668994302E-3</v>
      </c>
      <c r="I114" s="239"/>
      <c r="J114" s="236"/>
      <c r="K114" s="238"/>
      <c r="L114" s="237"/>
      <c r="M114" s="236"/>
      <c r="N114" s="235"/>
      <c r="O114" s="234">
        <f>L114+I114</f>
        <v>0</v>
      </c>
      <c r="P114" s="234">
        <f>M114+J114</f>
        <v>0</v>
      </c>
      <c r="Q114" s="238">
        <f>P114/G114</f>
        <v>0</v>
      </c>
      <c r="R114" s="232">
        <f>E114-O114</f>
        <v>1</v>
      </c>
      <c r="S114" s="231">
        <f>G114-P114</f>
        <v>1003.67</v>
      </c>
      <c r="T114" s="230">
        <f>S114/G114</f>
        <v>1</v>
      </c>
    </row>
    <row r="115" spans="1:21" ht="17" x14ac:dyDescent="0.2">
      <c r="A115" s="245" t="s">
        <v>145</v>
      </c>
      <c r="B115" s="244"/>
      <c r="C115" s="243" t="s">
        <v>239</v>
      </c>
      <c r="D115" s="242" t="s">
        <v>291</v>
      </c>
      <c r="E115" s="241" t="s">
        <v>289</v>
      </c>
      <c r="F115" s="240">
        <v>8.82</v>
      </c>
      <c r="G115" s="240">
        <v>10224.32</v>
      </c>
      <c r="H115" s="235">
        <f>G115/G$116</f>
        <v>1.2546299845807071E-2</v>
      </c>
      <c r="I115" s="239"/>
      <c r="J115" s="236"/>
      <c r="K115" s="238"/>
      <c r="L115" s="237"/>
      <c r="M115" s="236"/>
      <c r="N115" s="235"/>
      <c r="O115" s="234">
        <f>L115+I115</f>
        <v>0</v>
      </c>
      <c r="P115" s="234">
        <f>M115+J115</f>
        <v>0</v>
      </c>
      <c r="Q115" s="238">
        <f>P115/G115</f>
        <v>0</v>
      </c>
      <c r="R115" s="232">
        <f>E115-O115</f>
        <v>1159.22</v>
      </c>
      <c r="S115" s="231">
        <f>G115-P115</f>
        <v>10224.32</v>
      </c>
      <c r="T115" s="230">
        <f>S115/G115</f>
        <v>1</v>
      </c>
    </row>
    <row r="116" spans="1:21" s="418" customFormat="1" ht="23.25" customHeight="1" thickBot="1" x14ac:dyDescent="0.2">
      <c r="A116" s="429"/>
      <c r="B116" s="428"/>
      <c r="C116" s="428"/>
      <c r="D116" s="428"/>
      <c r="E116" s="428"/>
      <c r="F116" s="427"/>
      <c r="G116" s="421">
        <v>814927.12</v>
      </c>
      <c r="H116" s="426">
        <v>1</v>
      </c>
      <c r="I116" s="422"/>
      <c r="J116" s="421"/>
      <c r="K116" s="423"/>
      <c r="L116" s="424"/>
      <c r="M116" s="421">
        <f>TRUNC(SUM(M14:M115),2)</f>
        <v>273314.24</v>
      </c>
      <c r="N116" s="425">
        <f>M116/G116</f>
        <v>0.33538488693320206</v>
      </c>
      <c r="O116" s="424"/>
      <c r="P116" s="421"/>
      <c r="Q116" s="423"/>
      <c r="R116" s="422"/>
      <c r="S116" s="421">
        <f>TRUNC(SUM(S14:S115),2)</f>
        <v>474336.38</v>
      </c>
      <c r="T116" s="420">
        <f>S116/G116</f>
        <v>0.58205987794344116</v>
      </c>
      <c r="U116" s="419">
        <f>J116+M116+S116</f>
        <v>747650.62</v>
      </c>
    </row>
    <row r="117" spans="1:21" x14ac:dyDescent="0.2">
      <c r="U117" s="214">
        <f>K116+N116+T116</f>
        <v>0.91744476487664328</v>
      </c>
    </row>
    <row r="118" spans="1:21" ht="18" thickBot="1" x14ac:dyDescent="0.25">
      <c r="I118" s="481" t="s">
        <v>33</v>
      </c>
      <c r="J118" s="481"/>
      <c r="K118" s="481"/>
      <c r="M118" s="481" t="s">
        <v>302</v>
      </c>
      <c r="N118" s="481"/>
      <c r="O118" s="481"/>
      <c r="P118" s="218"/>
      <c r="Q118" s="481" t="s">
        <v>34</v>
      </c>
      <c r="R118" s="481"/>
      <c r="S118" s="481"/>
      <c r="U118" s="214"/>
    </row>
    <row r="119" spans="1:21" ht="128.25" customHeight="1" thickBot="1" x14ac:dyDescent="0.25">
      <c r="I119" s="482"/>
      <c r="J119" s="483"/>
      <c r="K119" s="483"/>
      <c r="L119" s="483"/>
      <c r="M119" s="484"/>
      <c r="N119" s="485"/>
      <c r="O119" s="485"/>
      <c r="P119" s="486"/>
      <c r="Q119" s="487"/>
      <c r="R119" s="487"/>
      <c r="S119" s="487"/>
      <c r="T119" s="488"/>
    </row>
  </sheetData>
  <mergeCells count="42">
    <mergeCell ref="L6:N6"/>
    <mergeCell ref="L7:N7"/>
    <mergeCell ref="L8:N8"/>
    <mergeCell ref="L9:N9"/>
    <mergeCell ref="I6:K6"/>
    <mergeCell ref="S7:T7"/>
    <mergeCell ref="R6:T6"/>
    <mergeCell ref="R8:T8"/>
    <mergeCell ref="R9:T9"/>
    <mergeCell ref="O6:Q6"/>
    <mergeCell ref="O7:Q7"/>
    <mergeCell ref="O8:Q8"/>
    <mergeCell ref="O9:Q9"/>
    <mergeCell ref="A12:A13"/>
    <mergeCell ref="C12:C13"/>
    <mergeCell ref="A10:A11"/>
    <mergeCell ref="C10:K11"/>
    <mergeCell ref="L10:N10"/>
    <mergeCell ref="I7:K7"/>
    <mergeCell ref="I8:K8"/>
    <mergeCell ref="I9:K9"/>
    <mergeCell ref="A8:E8"/>
    <mergeCell ref="F6:H6"/>
    <mergeCell ref="F7:H7"/>
    <mergeCell ref="F8:H8"/>
    <mergeCell ref="F9:H9"/>
    <mergeCell ref="A7:E7"/>
    <mergeCell ref="R12:T12"/>
    <mergeCell ref="C9:E9"/>
    <mergeCell ref="L11:N11"/>
    <mergeCell ref="I12:K12"/>
    <mergeCell ref="D12:H12"/>
    <mergeCell ref="L12:N12"/>
    <mergeCell ref="O12:Q12"/>
    <mergeCell ref="S11:T11"/>
    <mergeCell ref="P11:Q11"/>
    <mergeCell ref="I118:K118"/>
    <mergeCell ref="I119:L119"/>
    <mergeCell ref="M119:P119"/>
    <mergeCell ref="Q119:T119"/>
    <mergeCell ref="M118:O118"/>
    <mergeCell ref="Q118:S118"/>
  </mergeCells>
  <conditionalFormatting sqref="A14:B42 A46:B74">
    <cfRule type="expression" dxfId="17" priority="2">
      <formula>RIGHT(A14,3)="000"</formula>
    </cfRule>
  </conditionalFormatting>
  <conditionalFormatting sqref="A43:B45">
    <cfRule type="expression" dxfId="16" priority="6">
      <formula>RIGHT(A75,3)="000"</formula>
    </cfRule>
  </conditionalFormatting>
  <conditionalFormatting sqref="A75:B75">
    <cfRule type="expression" dxfId="15" priority="3">
      <formula>RIGHT(A107,3)="000"</formula>
    </cfRule>
  </conditionalFormatting>
  <conditionalFormatting sqref="C14:C75">
    <cfRule type="expression" dxfId="14" priority="1">
      <formula>RIGHT(A14,3)="000"</formula>
    </cfRule>
  </conditionalFormatting>
  <conditionalFormatting sqref="J14">
    <cfRule type="expression" dxfId="13" priority="4">
      <formula>RIGHT(I14,3)="000"</formula>
    </cfRule>
  </conditionalFormatting>
  <conditionalFormatting sqref="N14:O14">
    <cfRule type="expression" dxfId="12" priority="5">
      <formula>RIGHT(M14,3)="000"</formula>
    </cfRule>
  </conditionalFormatting>
  <pageMargins left="0.25" right="0.25" top="0.75" bottom="0.75" header="0.3" footer="0.3"/>
  <pageSetup paperSize="9" scale="37" fitToWidth="0" fitToHeight="0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>
    <tabColor rgb="FF00FF00"/>
  </sheetPr>
  <dimension ref="A1:AH119"/>
  <sheetViews>
    <sheetView showGridLines="0" zoomScale="110" zoomScaleNormal="110" zoomScaleSheetLayoutView="55" workbookViewId="0">
      <pane ySplit="13" topLeftCell="A102" activePane="bottomLeft" state="frozen"/>
      <selection pane="bottomLeft" activeCell="P11" sqref="P11:Q11"/>
    </sheetView>
  </sheetViews>
  <sheetFormatPr baseColWidth="10" defaultColWidth="12.5" defaultRowHeight="16" x14ac:dyDescent="0.2"/>
  <cols>
    <col min="1" max="1" width="12.1640625" style="6" customWidth="1"/>
    <col min="2" max="2" width="1" style="6" customWidth="1"/>
    <col min="3" max="3" width="48" style="7" customWidth="1"/>
    <col min="4" max="4" width="5.5" style="6" bestFit="1" customWidth="1"/>
    <col min="5" max="5" width="13" style="30" customWidth="1"/>
    <col min="6" max="6" width="16.83203125" style="8" customWidth="1"/>
    <col min="7" max="7" width="23" style="2" bestFit="1" customWidth="1"/>
    <col min="8" max="8" width="15.5" style="50" customWidth="1"/>
    <col min="9" max="9" width="15.5" style="71" customWidth="1"/>
    <col min="10" max="10" width="23" style="2" bestFit="1" customWidth="1"/>
    <col min="11" max="11" width="14.1640625" style="45" customWidth="1"/>
    <col min="12" max="12" width="19.83203125" style="6" customWidth="1"/>
    <col min="13" max="13" width="21.5" style="2" bestFit="1" customWidth="1"/>
    <col min="14" max="14" width="18.5" style="45" customWidth="1"/>
    <col min="15" max="15" width="20.1640625" style="2" customWidth="1"/>
    <col min="16" max="16" width="23" style="2" bestFit="1" customWidth="1"/>
    <col min="17" max="17" width="16.5" style="40" customWidth="1"/>
    <col min="18" max="18" width="14.6640625" style="54" customWidth="1"/>
    <col min="19" max="19" width="16.83203125" style="54" customWidth="1"/>
    <col min="20" max="20" width="17.1640625" style="2" customWidth="1"/>
    <col min="21" max="21" width="26.33203125" style="2" customWidth="1"/>
    <col min="22" max="22" width="19.6640625" style="2" customWidth="1"/>
    <col min="23" max="34" width="12.5" style="2" customWidth="1"/>
    <col min="35" max="16384" width="12.5" style="2"/>
  </cols>
  <sheetData>
    <row r="1" spans="1:34" ht="15.75" customHeight="1" x14ac:dyDescent="0.2">
      <c r="A1" s="26"/>
      <c r="B1" s="99"/>
      <c r="C1" s="15"/>
      <c r="D1" s="168"/>
      <c r="E1" s="31"/>
      <c r="F1" s="15"/>
      <c r="G1" s="15"/>
      <c r="H1" s="15"/>
      <c r="I1" s="72"/>
      <c r="J1" s="15"/>
      <c r="K1" s="46"/>
      <c r="L1" s="63"/>
      <c r="M1" s="15"/>
      <c r="N1" s="46"/>
      <c r="O1" s="15"/>
      <c r="P1" s="15"/>
      <c r="Q1" s="41"/>
      <c r="R1" s="31"/>
      <c r="S1" s="31"/>
      <c r="T1" s="16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40.5" customHeight="1" x14ac:dyDescent="0.2">
      <c r="A2" s="17"/>
      <c r="B2" s="18"/>
      <c r="C2" s="18"/>
      <c r="D2" s="169"/>
      <c r="E2" s="32"/>
      <c r="F2" s="18"/>
      <c r="G2" s="18"/>
      <c r="H2" s="18"/>
      <c r="I2" s="73"/>
      <c r="J2" s="18"/>
      <c r="K2" s="47"/>
      <c r="L2" s="9"/>
      <c r="M2" s="18"/>
      <c r="N2" s="47"/>
      <c r="O2" s="18"/>
      <c r="P2" s="18"/>
      <c r="Q2" s="42"/>
      <c r="R2" s="32"/>
      <c r="S2" s="32"/>
      <c r="T2" s="19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" customHeight="1" x14ac:dyDescent="0.2">
      <c r="A3" s="17"/>
      <c r="B3" s="18"/>
      <c r="C3" s="18"/>
      <c r="D3" s="169"/>
      <c r="E3" s="32"/>
      <c r="F3" s="18"/>
      <c r="G3" s="18"/>
      <c r="H3" s="18"/>
      <c r="I3" s="73"/>
      <c r="J3" s="18"/>
      <c r="K3" s="47"/>
      <c r="L3" s="9"/>
      <c r="M3" s="18"/>
      <c r="N3" s="47"/>
      <c r="O3" s="18"/>
      <c r="P3" s="18"/>
      <c r="Q3" s="42"/>
      <c r="R3" s="32"/>
      <c r="S3" s="32"/>
      <c r="T3" s="19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" customHeight="1" x14ac:dyDescent="0.2">
      <c r="A4" s="17"/>
      <c r="B4" s="18"/>
      <c r="C4" s="18"/>
      <c r="D4" s="169"/>
      <c r="E4" s="32"/>
      <c r="F4" s="18"/>
      <c r="G4" s="18"/>
      <c r="H4" s="18"/>
      <c r="I4" s="73"/>
      <c r="J4" s="18"/>
      <c r="K4" s="47"/>
      <c r="L4" s="9"/>
      <c r="M4" s="5"/>
      <c r="N4" s="52" t="s">
        <v>13</v>
      </c>
      <c r="O4" s="18"/>
      <c r="P4" s="18"/>
      <c r="Q4" s="42"/>
      <c r="R4" s="32"/>
      <c r="S4" s="32"/>
      <c r="T4" s="1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 customHeight="1" thickBot="1" x14ac:dyDescent="0.25">
      <c r="A5" s="20"/>
      <c r="B5" s="21"/>
      <c r="C5" s="21"/>
      <c r="D5" s="170"/>
      <c r="E5" s="33"/>
      <c r="F5" s="21"/>
      <c r="G5" s="21"/>
      <c r="H5" s="21"/>
      <c r="I5" s="74"/>
      <c r="J5" s="21"/>
      <c r="K5" s="48"/>
      <c r="L5" s="62"/>
      <c r="M5" s="5"/>
      <c r="N5" s="53" t="s">
        <v>14</v>
      </c>
      <c r="O5" s="21"/>
      <c r="P5" s="21"/>
      <c r="Q5" s="43"/>
      <c r="R5" s="33"/>
      <c r="S5" s="33"/>
      <c r="T5" s="22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.75" customHeight="1" x14ac:dyDescent="0.2">
      <c r="A6" s="14" t="s">
        <v>15</v>
      </c>
      <c r="B6" s="15"/>
      <c r="C6" s="15"/>
      <c r="D6" s="168"/>
      <c r="E6" s="34"/>
      <c r="F6" s="533" t="s">
        <v>300</v>
      </c>
      <c r="G6" s="534"/>
      <c r="H6" s="535"/>
      <c r="I6" s="533" t="s">
        <v>19</v>
      </c>
      <c r="J6" s="534"/>
      <c r="K6" s="535"/>
      <c r="L6" s="533" t="s">
        <v>21</v>
      </c>
      <c r="M6" s="534"/>
      <c r="N6" s="535"/>
      <c r="O6" s="533" t="s">
        <v>24</v>
      </c>
      <c r="P6" s="534"/>
      <c r="Q6" s="535"/>
      <c r="R6" s="533" t="s">
        <v>29</v>
      </c>
      <c r="S6" s="534"/>
      <c r="T6" s="549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5.75" customHeight="1" x14ac:dyDescent="0.2">
      <c r="A7" s="543" t="s">
        <v>35</v>
      </c>
      <c r="B7" s="544"/>
      <c r="C7" s="544"/>
      <c r="D7" s="544"/>
      <c r="E7" s="545"/>
      <c r="F7" s="536" t="s">
        <v>301</v>
      </c>
      <c r="G7" s="537"/>
      <c r="H7" s="538"/>
      <c r="I7" s="536" t="s">
        <v>38</v>
      </c>
      <c r="J7" s="537"/>
      <c r="K7" s="538"/>
      <c r="L7" s="546">
        <v>44757</v>
      </c>
      <c r="M7" s="537"/>
      <c r="N7" s="538"/>
      <c r="O7" s="546">
        <v>44573</v>
      </c>
      <c r="P7" s="537"/>
      <c r="Q7" s="537"/>
      <c r="R7" s="55"/>
      <c r="S7" s="547">
        <v>814927.12</v>
      </c>
      <c r="T7" s="548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5.75" customHeight="1" x14ac:dyDescent="0.2">
      <c r="A8" s="542" t="s">
        <v>36</v>
      </c>
      <c r="B8" s="537"/>
      <c r="C8" s="537"/>
      <c r="D8" s="537"/>
      <c r="E8" s="538"/>
      <c r="F8" s="539" t="s">
        <v>18</v>
      </c>
      <c r="G8" s="540"/>
      <c r="H8" s="541"/>
      <c r="I8" s="539" t="s">
        <v>20</v>
      </c>
      <c r="J8" s="540"/>
      <c r="K8" s="541"/>
      <c r="L8" s="539" t="s">
        <v>22</v>
      </c>
      <c r="M8" s="540"/>
      <c r="N8" s="541"/>
      <c r="O8" s="539" t="s">
        <v>25</v>
      </c>
      <c r="P8" s="540"/>
      <c r="Q8" s="541"/>
      <c r="R8" s="539" t="s">
        <v>31</v>
      </c>
      <c r="S8" s="540"/>
      <c r="T8" s="550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8.75" customHeight="1" x14ac:dyDescent="0.2">
      <c r="A9" s="36" t="s">
        <v>16</v>
      </c>
      <c r="B9" s="100"/>
      <c r="C9" s="505" t="s">
        <v>299</v>
      </c>
      <c r="D9" s="505"/>
      <c r="E9" s="506"/>
      <c r="F9" s="537" t="s">
        <v>37</v>
      </c>
      <c r="G9" s="537"/>
      <c r="H9" s="538"/>
      <c r="I9" s="536" t="s">
        <v>39</v>
      </c>
      <c r="J9" s="537"/>
      <c r="K9" s="538"/>
      <c r="L9" s="536" t="s">
        <v>41</v>
      </c>
      <c r="M9" s="537"/>
      <c r="N9" s="538"/>
      <c r="O9" s="551" t="s">
        <v>43</v>
      </c>
      <c r="P9" s="552"/>
      <c r="Q9" s="554"/>
      <c r="R9" s="551"/>
      <c r="S9" s="552"/>
      <c r="T9" s="553"/>
      <c r="U9" s="89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8.75" customHeight="1" x14ac:dyDescent="0.2">
      <c r="A10" s="525" t="s">
        <v>17</v>
      </c>
      <c r="B10" s="9"/>
      <c r="C10" s="527" t="s">
        <v>40</v>
      </c>
      <c r="D10" s="527"/>
      <c r="E10" s="527"/>
      <c r="F10" s="528"/>
      <c r="G10" s="528"/>
      <c r="H10" s="528"/>
      <c r="I10" s="528"/>
      <c r="J10" s="528"/>
      <c r="K10" s="528"/>
      <c r="L10" s="530" t="s">
        <v>23</v>
      </c>
      <c r="M10" s="531"/>
      <c r="N10" s="532"/>
      <c r="O10" s="23" t="s">
        <v>26</v>
      </c>
      <c r="P10" s="24"/>
      <c r="Q10" s="60">
        <v>44771</v>
      </c>
      <c r="R10" s="56" t="s">
        <v>30</v>
      </c>
      <c r="S10" s="57"/>
      <c r="T10" s="27">
        <v>44854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34.5" customHeight="1" thickBot="1" x14ac:dyDescent="0.25">
      <c r="A11" s="526"/>
      <c r="B11" s="62"/>
      <c r="C11" s="529"/>
      <c r="D11" s="529"/>
      <c r="E11" s="529"/>
      <c r="F11" s="529"/>
      <c r="G11" s="529"/>
      <c r="H11" s="529"/>
      <c r="I11" s="529"/>
      <c r="J11" s="529"/>
      <c r="K11" s="529"/>
      <c r="L11" s="507" t="s">
        <v>42</v>
      </c>
      <c r="M11" s="508"/>
      <c r="N11" s="509"/>
      <c r="O11" s="28" t="s">
        <v>27</v>
      </c>
      <c r="P11" s="519" t="s">
        <v>298</v>
      </c>
      <c r="Q11" s="520"/>
      <c r="R11" s="58" t="s">
        <v>28</v>
      </c>
      <c r="S11" s="517" t="s">
        <v>297</v>
      </c>
      <c r="T11" s="518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21" customHeight="1" thickBot="1" x14ac:dyDescent="0.25">
      <c r="A12" s="521" t="s">
        <v>0</v>
      </c>
      <c r="B12" s="63"/>
      <c r="C12" s="523" t="s">
        <v>1</v>
      </c>
      <c r="D12" s="512" t="s">
        <v>5</v>
      </c>
      <c r="E12" s="510"/>
      <c r="F12" s="510"/>
      <c r="G12" s="510"/>
      <c r="H12" s="513"/>
      <c r="I12" s="510" t="s">
        <v>2</v>
      </c>
      <c r="J12" s="511"/>
      <c r="K12" s="511"/>
      <c r="L12" s="514" t="s">
        <v>10</v>
      </c>
      <c r="M12" s="515"/>
      <c r="N12" s="516"/>
      <c r="O12" s="512" t="s">
        <v>11</v>
      </c>
      <c r="P12" s="510"/>
      <c r="Q12" s="510"/>
      <c r="R12" s="502" t="s">
        <v>12</v>
      </c>
      <c r="S12" s="503"/>
      <c r="T12" s="504"/>
      <c r="U12" s="3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1.75" customHeight="1" thickBot="1" x14ac:dyDescent="0.25">
      <c r="A13" s="522"/>
      <c r="B13" s="62"/>
      <c r="C13" s="524"/>
      <c r="D13" s="171" t="s">
        <v>6</v>
      </c>
      <c r="E13" s="35" t="s">
        <v>3</v>
      </c>
      <c r="F13" s="35" t="s">
        <v>7</v>
      </c>
      <c r="G13" s="4" t="s">
        <v>4</v>
      </c>
      <c r="H13" s="4" t="s">
        <v>8</v>
      </c>
      <c r="I13" s="75" t="s">
        <v>3</v>
      </c>
      <c r="J13" s="4" t="s">
        <v>4</v>
      </c>
      <c r="K13" s="49" t="s">
        <v>9</v>
      </c>
      <c r="L13" s="88" t="s">
        <v>3</v>
      </c>
      <c r="M13" s="4" t="s">
        <v>4</v>
      </c>
      <c r="N13" s="49" t="s">
        <v>9</v>
      </c>
      <c r="O13" s="4" t="s">
        <v>3</v>
      </c>
      <c r="P13" s="4" t="s">
        <v>4</v>
      </c>
      <c r="Q13" s="44" t="s">
        <v>9</v>
      </c>
      <c r="R13" s="59" t="s">
        <v>3</v>
      </c>
      <c r="S13" s="59" t="s">
        <v>4</v>
      </c>
      <c r="T13" s="25" t="s">
        <v>9</v>
      </c>
      <c r="U13" s="3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108" customFormat="1" ht="17" x14ac:dyDescent="0.2">
      <c r="A14" s="178" t="s">
        <v>44</v>
      </c>
      <c r="B14" s="179"/>
      <c r="C14" s="180" t="s">
        <v>146</v>
      </c>
      <c r="D14" s="179"/>
      <c r="E14" s="109"/>
      <c r="F14" s="181"/>
      <c r="G14" s="182">
        <f>G15</f>
        <v>56376.58</v>
      </c>
      <c r="H14" s="37">
        <f t="shared" ref="H14:H20" si="0">G14/G$116</f>
        <v>6.9179904087619523E-2</v>
      </c>
      <c r="I14" s="109"/>
      <c r="J14" s="183"/>
      <c r="K14" s="184"/>
      <c r="L14" s="179"/>
      <c r="M14" s="179"/>
      <c r="N14" s="184"/>
      <c r="O14" s="179"/>
      <c r="P14" s="183"/>
      <c r="Q14" s="185"/>
      <c r="R14" s="109"/>
      <c r="S14" s="109"/>
      <c r="T14" s="186"/>
      <c r="U14" s="106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</row>
    <row r="15" spans="1:34" ht="18" customHeight="1" x14ac:dyDescent="0.2">
      <c r="A15" s="128" t="s">
        <v>45</v>
      </c>
      <c r="B15" s="129"/>
      <c r="C15" s="130" t="s">
        <v>147</v>
      </c>
      <c r="D15" s="172" t="s">
        <v>290</v>
      </c>
      <c r="E15" s="167">
        <v>1</v>
      </c>
      <c r="F15" s="93">
        <v>56376.58</v>
      </c>
      <c r="G15" s="93">
        <v>56376.58</v>
      </c>
      <c r="H15" s="10">
        <f t="shared" si="0"/>
        <v>6.9179904087619523E-2</v>
      </c>
      <c r="I15" s="76">
        <f>0.08+0.32</f>
        <v>0.4</v>
      </c>
      <c r="J15" s="79">
        <v>22550.62</v>
      </c>
      <c r="K15" s="12">
        <f>I15/E15</f>
        <v>0.4</v>
      </c>
      <c r="L15" s="131">
        <v>0.2</v>
      </c>
      <c r="M15" s="79">
        <f t="shared" ref="M15" si="1">TRUNC(L15*F15,2)</f>
        <v>11275.31</v>
      </c>
      <c r="N15" s="10">
        <f>L15/E15</f>
        <v>0.2</v>
      </c>
      <c r="O15" s="132">
        <f>L15+I15</f>
        <v>0.60000000000000009</v>
      </c>
      <c r="P15" s="132">
        <f>TRUNC(M15+J15,2)</f>
        <v>33825.93</v>
      </c>
      <c r="Q15" s="12">
        <f>P15/G15</f>
        <v>0.59999968071848275</v>
      </c>
      <c r="R15" s="11">
        <f>E15-O15</f>
        <v>0.39999999999999991</v>
      </c>
      <c r="S15" s="83">
        <f>TRUNC(G15-P15,2)</f>
        <v>22550.65</v>
      </c>
      <c r="T15" s="90">
        <f>S15/G15</f>
        <v>0.40000031928151725</v>
      </c>
      <c r="U15" s="126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</row>
    <row r="16" spans="1:34" s="108" customFormat="1" ht="17" x14ac:dyDescent="0.2">
      <c r="A16" s="101" t="s">
        <v>46</v>
      </c>
      <c r="B16" s="187"/>
      <c r="C16" s="102" t="s">
        <v>148</v>
      </c>
      <c r="D16" s="188"/>
      <c r="E16" s="103"/>
      <c r="F16" s="103"/>
      <c r="G16" s="104">
        <f>SUM(G17:G18)</f>
        <v>17452.740000000002</v>
      </c>
      <c r="H16" s="37">
        <f t="shared" si="0"/>
        <v>2.1416320026261981E-2</v>
      </c>
      <c r="I16" s="87"/>
      <c r="J16" s="85"/>
      <c r="K16" s="39"/>
      <c r="L16" s="86"/>
      <c r="M16" s="85"/>
      <c r="N16" s="37"/>
      <c r="O16" s="105"/>
      <c r="P16" s="84"/>
      <c r="Q16" s="61"/>
      <c r="R16" s="38"/>
      <c r="S16" s="84"/>
      <c r="T16" s="91"/>
      <c r="U16" s="106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</row>
    <row r="17" spans="1:34" ht="17" x14ac:dyDescent="0.2">
      <c r="A17" s="128" t="s">
        <v>47</v>
      </c>
      <c r="B17" s="129"/>
      <c r="C17" s="130" t="s">
        <v>149</v>
      </c>
      <c r="D17" s="172" t="s">
        <v>290</v>
      </c>
      <c r="E17" s="29" t="s">
        <v>240</v>
      </c>
      <c r="F17" s="93">
        <v>8726.3700000000008</v>
      </c>
      <c r="G17" s="93">
        <v>8726.3700000000008</v>
      </c>
      <c r="H17" s="10">
        <f t="shared" si="0"/>
        <v>1.0708160013130991E-2</v>
      </c>
      <c r="I17" s="76">
        <v>1</v>
      </c>
      <c r="J17" s="79">
        <f>TRUNC(I17*F17,2)</f>
        <v>8726.3700000000008</v>
      </c>
      <c r="K17" s="12">
        <f>I17/E17</f>
        <v>1</v>
      </c>
      <c r="L17" s="131"/>
      <c r="M17" s="79"/>
      <c r="N17" s="10"/>
      <c r="O17" s="132">
        <f>L17+I17</f>
        <v>1</v>
      </c>
      <c r="P17" s="132">
        <f>TRUNC(M17+J17,2)</f>
        <v>8726.3700000000008</v>
      </c>
      <c r="Q17" s="12">
        <f>P17/G17</f>
        <v>1</v>
      </c>
      <c r="R17" s="11">
        <f>E17-O17</f>
        <v>0</v>
      </c>
      <c r="S17" s="83">
        <f>TRUNC(G17-P17,2)</f>
        <v>0</v>
      </c>
      <c r="T17" s="90">
        <f>S17/G17</f>
        <v>0</v>
      </c>
      <c r="U17" s="126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</row>
    <row r="18" spans="1:34" ht="17" x14ac:dyDescent="0.2">
      <c r="A18" s="128" t="s">
        <v>48</v>
      </c>
      <c r="B18" s="129"/>
      <c r="C18" s="130" t="s">
        <v>150</v>
      </c>
      <c r="D18" s="172" t="s">
        <v>290</v>
      </c>
      <c r="E18" s="29" t="s">
        <v>240</v>
      </c>
      <c r="F18" s="93">
        <v>8726.3700000000008</v>
      </c>
      <c r="G18" s="93">
        <v>8726.3700000000008</v>
      </c>
      <c r="H18" s="10">
        <f t="shared" si="0"/>
        <v>1.0708160013130991E-2</v>
      </c>
      <c r="I18" s="76"/>
      <c r="J18" s="79"/>
      <c r="K18" s="12"/>
      <c r="L18" s="131"/>
      <c r="M18" s="79"/>
      <c r="N18" s="10"/>
      <c r="O18" s="132">
        <f>L18+I18</f>
        <v>0</v>
      </c>
      <c r="P18" s="132">
        <f>TRUNC(M18+J18,2)</f>
        <v>0</v>
      </c>
      <c r="Q18" s="12">
        <f>P18/G18</f>
        <v>0</v>
      </c>
      <c r="R18" s="11">
        <f>E18-O18</f>
        <v>1</v>
      </c>
      <c r="S18" s="83">
        <f>TRUNC(G18-P18,2)</f>
        <v>8726.3700000000008</v>
      </c>
      <c r="T18" s="90">
        <f>S18/G18</f>
        <v>1</v>
      </c>
      <c r="U18" s="126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</row>
    <row r="19" spans="1:34" s="108" customFormat="1" ht="17" x14ac:dyDescent="0.2">
      <c r="A19" s="101" t="s">
        <v>49</v>
      </c>
      <c r="B19" s="187"/>
      <c r="C19" s="102" t="s">
        <v>32</v>
      </c>
      <c r="D19" s="188"/>
      <c r="E19" s="103"/>
      <c r="F19" s="103"/>
      <c r="G19" s="104">
        <f>SUM(G20:G21)</f>
        <v>16529.02</v>
      </c>
      <c r="H19" s="37">
        <f t="shared" si="0"/>
        <v>2.0282819891918678E-2</v>
      </c>
      <c r="I19" s="87"/>
      <c r="J19" s="85"/>
      <c r="K19" s="39"/>
      <c r="L19" s="86"/>
      <c r="M19" s="85"/>
      <c r="N19" s="37"/>
      <c r="O19" s="105"/>
      <c r="P19" s="84"/>
      <c r="Q19" s="61"/>
      <c r="R19" s="38"/>
      <c r="S19" s="84"/>
      <c r="T19" s="91"/>
      <c r="U19" s="106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</row>
    <row r="20" spans="1:34" ht="17" x14ac:dyDescent="0.2">
      <c r="A20" s="128" t="s">
        <v>50</v>
      </c>
      <c r="B20" s="129"/>
      <c r="C20" s="130" t="s">
        <v>151</v>
      </c>
      <c r="D20" s="172" t="s">
        <v>291</v>
      </c>
      <c r="E20" s="29" t="s">
        <v>240</v>
      </c>
      <c r="F20" s="93">
        <v>15186.7</v>
      </c>
      <c r="G20" s="93">
        <v>15186.7</v>
      </c>
      <c r="H20" s="10">
        <f t="shared" si="0"/>
        <v>1.8635654191996948E-2</v>
      </c>
      <c r="I20" s="76">
        <v>1</v>
      </c>
      <c r="J20" s="79">
        <f>TRUNC(I20*F20,2)</f>
        <v>15186.7</v>
      </c>
      <c r="K20" s="12">
        <f>I20/E20</f>
        <v>1</v>
      </c>
      <c r="L20" s="131"/>
      <c r="M20" s="79"/>
      <c r="N20" s="10"/>
      <c r="O20" s="132">
        <f>L20+I20</f>
        <v>1</v>
      </c>
      <c r="P20" s="132">
        <f>TRUNC(M20+J20,2)</f>
        <v>15186.7</v>
      </c>
      <c r="Q20" s="12">
        <f>P20/G20</f>
        <v>1</v>
      </c>
      <c r="R20" s="11">
        <f>E20-O20</f>
        <v>0</v>
      </c>
      <c r="S20" s="83">
        <f>TRUNC(G20-P20,2)</f>
        <v>0</v>
      </c>
      <c r="T20" s="90">
        <f>S20/G20</f>
        <v>0</v>
      </c>
      <c r="U20" s="126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</row>
    <row r="21" spans="1:34" ht="17" x14ac:dyDescent="0.2">
      <c r="A21" s="123" t="s">
        <v>51</v>
      </c>
      <c r="B21" s="124"/>
      <c r="C21" s="125" t="s">
        <v>152</v>
      </c>
      <c r="D21" s="124" t="s">
        <v>292</v>
      </c>
      <c r="E21" s="51" t="s">
        <v>241</v>
      </c>
      <c r="F21" s="93">
        <v>223.72</v>
      </c>
      <c r="G21" s="93">
        <v>1342.32</v>
      </c>
      <c r="H21" s="10">
        <v>0.4526</v>
      </c>
      <c r="I21" s="76">
        <v>6</v>
      </c>
      <c r="J21" s="79">
        <f>TRUNC(I21*F21,2)</f>
        <v>1342.32</v>
      </c>
      <c r="K21" s="12">
        <f>I21/E21</f>
        <v>1</v>
      </c>
      <c r="L21" s="131"/>
      <c r="M21" s="79"/>
      <c r="N21" s="10"/>
      <c r="O21" s="132">
        <f>L21+I21</f>
        <v>6</v>
      </c>
      <c r="P21" s="132">
        <f>TRUNC(M21+J21,2)</f>
        <v>1342.32</v>
      </c>
      <c r="Q21" s="12">
        <f>P21/G21</f>
        <v>1</v>
      </c>
      <c r="R21" s="11">
        <f>E21-O21</f>
        <v>0</v>
      </c>
      <c r="S21" s="83">
        <f>TRUNC(G21-P21,2)</f>
        <v>0</v>
      </c>
      <c r="T21" s="90">
        <f>S21/G21</f>
        <v>0</v>
      </c>
      <c r="U21" s="126"/>
      <c r="V21" s="133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</row>
    <row r="22" spans="1:34" s="108" customFormat="1" ht="17" x14ac:dyDescent="0.2">
      <c r="A22" s="101" t="s">
        <v>52</v>
      </c>
      <c r="B22" s="187"/>
      <c r="C22" s="102" t="s">
        <v>153</v>
      </c>
      <c r="D22" s="188"/>
      <c r="E22" s="103"/>
      <c r="F22" s="103"/>
      <c r="G22" s="104">
        <f>SUM(G23:G33)</f>
        <v>54507.009999999995</v>
      </c>
      <c r="H22" s="37">
        <f>G22/G$116</f>
        <v>6.688574801633794E-2</v>
      </c>
      <c r="I22" s="87"/>
      <c r="J22" s="85"/>
      <c r="K22" s="39"/>
      <c r="L22" s="86"/>
      <c r="M22" s="85"/>
      <c r="N22" s="37"/>
      <c r="P22" s="84"/>
      <c r="Q22" s="61"/>
      <c r="R22" s="38"/>
      <c r="S22" s="84"/>
      <c r="T22" s="91"/>
      <c r="U22" s="106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</row>
    <row r="23" spans="1:34" ht="17" x14ac:dyDescent="0.2">
      <c r="A23" s="123" t="s">
        <v>53</v>
      </c>
      <c r="B23" s="124"/>
      <c r="C23" s="125" t="s">
        <v>154</v>
      </c>
      <c r="D23" s="124" t="s">
        <v>293</v>
      </c>
      <c r="E23" s="51" t="s">
        <v>242</v>
      </c>
      <c r="F23" s="93">
        <v>322.36</v>
      </c>
      <c r="G23" s="93">
        <v>13268.33</v>
      </c>
      <c r="H23" s="10">
        <f>G23/G$116</f>
        <v>1.6281615465196447E-2</v>
      </c>
      <c r="I23" s="76">
        <v>41.16</v>
      </c>
      <c r="J23" s="79">
        <f>TRUNC(I23*F23,2)</f>
        <v>13268.33</v>
      </c>
      <c r="K23" s="12">
        <f>I23/E23</f>
        <v>1</v>
      </c>
      <c r="L23" s="132"/>
      <c r="M23" s="79"/>
      <c r="N23" s="10"/>
      <c r="O23" s="132">
        <f>L23+I23</f>
        <v>41.16</v>
      </c>
      <c r="P23" s="132">
        <f>TRUNC(M23+J23,2)</f>
        <v>13268.33</v>
      </c>
      <c r="Q23" s="12">
        <f>P23/G23</f>
        <v>1</v>
      </c>
      <c r="R23" s="11">
        <f>E23-O23</f>
        <v>0</v>
      </c>
      <c r="S23" s="83">
        <f>TRUNC(G23-P23,2)</f>
        <v>0</v>
      </c>
      <c r="T23" s="90">
        <f>S23/G23</f>
        <v>0</v>
      </c>
      <c r="U23" s="126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</row>
    <row r="24" spans="1:34" ht="17" x14ac:dyDescent="0.2">
      <c r="A24" s="128" t="s">
        <v>54</v>
      </c>
      <c r="B24" s="129"/>
      <c r="C24" s="130" t="s">
        <v>155</v>
      </c>
      <c r="D24" s="172" t="s">
        <v>293</v>
      </c>
      <c r="E24" s="29" t="s">
        <v>243</v>
      </c>
      <c r="F24" s="93">
        <v>443.72</v>
      </c>
      <c r="G24" s="93">
        <v>1064.92</v>
      </c>
      <c r="H24" s="10">
        <f>G24/G$116</f>
        <v>1.3067671621972772E-3</v>
      </c>
      <c r="I24" s="76"/>
      <c r="J24" s="79"/>
      <c r="K24" s="12"/>
      <c r="L24" s="132"/>
      <c r="M24" s="79"/>
      <c r="N24" s="10"/>
      <c r="O24" s="132">
        <f t="shared" ref="O24:O33" si="2">L24+I24</f>
        <v>0</v>
      </c>
      <c r="P24" s="132">
        <f t="shared" ref="P24:P60" si="3">TRUNC(M24+J24,2)</f>
        <v>0</v>
      </c>
      <c r="Q24" s="12">
        <f t="shared" ref="Q24:Q33" si="4">P24/G24</f>
        <v>0</v>
      </c>
      <c r="R24" s="11">
        <f t="shared" ref="R24:R33" si="5">E24-O24</f>
        <v>2.4</v>
      </c>
      <c r="S24" s="83">
        <f t="shared" ref="S24:S43" si="6">TRUNC(G24-P24,2)</f>
        <v>1064.92</v>
      </c>
      <c r="T24" s="90">
        <f t="shared" ref="T24:T33" si="7">S24/G24</f>
        <v>1</v>
      </c>
      <c r="U24" s="126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</row>
    <row r="25" spans="1:34" ht="16.5" customHeight="1" x14ac:dyDescent="0.2">
      <c r="A25" s="128" t="s">
        <v>55</v>
      </c>
      <c r="B25" s="129"/>
      <c r="C25" s="130" t="s">
        <v>156</v>
      </c>
      <c r="D25" s="172" t="s">
        <v>291</v>
      </c>
      <c r="E25" s="29" t="s">
        <v>244</v>
      </c>
      <c r="F25" s="93">
        <v>7.43</v>
      </c>
      <c r="G25" s="93">
        <v>337.32</v>
      </c>
      <c r="H25" s="10"/>
      <c r="I25" s="76"/>
      <c r="J25" s="79"/>
      <c r="K25" s="12"/>
      <c r="L25" s="132"/>
      <c r="M25" s="79"/>
      <c r="N25" s="10"/>
      <c r="O25" s="132">
        <f t="shared" si="2"/>
        <v>0</v>
      </c>
      <c r="P25" s="132">
        <f t="shared" si="3"/>
        <v>0</v>
      </c>
      <c r="Q25" s="12">
        <f t="shared" si="4"/>
        <v>0</v>
      </c>
      <c r="R25" s="11">
        <f t="shared" si="5"/>
        <v>45.4</v>
      </c>
      <c r="S25" s="83">
        <f t="shared" si="6"/>
        <v>337.32</v>
      </c>
      <c r="T25" s="90">
        <f t="shared" si="7"/>
        <v>1</v>
      </c>
      <c r="U25" s="126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</row>
    <row r="26" spans="1:34" ht="17" x14ac:dyDescent="0.2">
      <c r="A26" s="128" t="s">
        <v>56</v>
      </c>
      <c r="B26" s="129"/>
      <c r="C26" s="130" t="s">
        <v>157</v>
      </c>
      <c r="D26" s="172" t="s">
        <v>291</v>
      </c>
      <c r="E26" s="51" t="s">
        <v>245</v>
      </c>
      <c r="F26" s="93">
        <v>7.46</v>
      </c>
      <c r="G26" s="93">
        <v>1847.84</v>
      </c>
      <c r="H26" s="10">
        <f t="shared" ref="H26:H60" si="8">G26/G$116</f>
        <v>2.2674911101252834E-3</v>
      </c>
      <c r="I26" s="76"/>
      <c r="J26" s="79"/>
      <c r="K26" s="12"/>
      <c r="L26" s="132"/>
      <c r="M26" s="79"/>
      <c r="N26" s="10"/>
      <c r="O26" s="132">
        <f t="shared" si="2"/>
        <v>0</v>
      </c>
      <c r="P26" s="132">
        <f t="shared" si="3"/>
        <v>0</v>
      </c>
      <c r="Q26" s="12">
        <f t="shared" si="4"/>
        <v>0</v>
      </c>
      <c r="R26" s="11">
        <f t="shared" si="5"/>
        <v>247.7</v>
      </c>
      <c r="S26" s="83">
        <f t="shared" si="6"/>
        <v>1847.84</v>
      </c>
      <c r="T26" s="90">
        <f t="shared" si="7"/>
        <v>1</v>
      </c>
      <c r="U26" s="126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</row>
    <row r="27" spans="1:34" ht="17" x14ac:dyDescent="0.2">
      <c r="A27" s="128" t="s">
        <v>57</v>
      </c>
      <c r="B27" s="129"/>
      <c r="C27" s="130" t="s">
        <v>156</v>
      </c>
      <c r="D27" s="172" t="s">
        <v>291</v>
      </c>
      <c r="E27" s="51" t="s">
        <v>246</v>
      </c>
      <c r="F27" s="93">
        <v>7.43</v>
      </c>
      <c r="G27" s="93">
        <v>2823.17</v>
      </c>
      <c r="H27" s="10">
        <f t="shared" si="8"/>
        <v>3.4643220610942487E-3</v>
      </c>
      <c r="I27" s="76"/>
      <c r="J27" s="79"/>
      <c r="K27" s="12"/>
      <c r="L27" s="132">
        <v>379.97</v>
      </c>
      <c r="M27" s="79">
        <f t="shared" ref="M27" si="9">TRUNC(L27*F27,2)</f>
        <v>2823.17</v>
      </c>
      <c r="N27" s="10">
        <f>L27/E27</f>
        <v>1</v>
      </c>
      <c r="O27" s="132">
        <f>L27+I27</f>
        <v>379.97</v>
      </c>
      <c r="P27" s="132">
        <f t="shared" si="3"/>
        <v>2823.17</v>
      </c>
      <c r="Q27" s="12">
        <f t="shared" si="4"/>
        <v>1</v>
      </c>
      <c r="R27" s="11">
        <f t="shared" si="5"/>
        <v>0</v>
      </c>
      <c r="S27" s="83">
        <f t="shared" si="6"/>
        <v>0</v>
      </c>
      <c r="T27" s="90">
        <f t="shared" si="7"/>
        <v>0</v>
      </c>
      <c r="U27" s="126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</row>
    <row r="28" spans="1:34" ht="17" x14ac:dyDescent="0.2">
      <c r="A28" s="128" t="s">
        <v>58</v>
      </c>
      <c r="B28" s="129"/>
      <c r="C28" s="130" t="s">
        <v>158</v>
      </c>
      <c r="D28" s="172" t="s">
        <v>293</v>
      </c>
      <c r="E28" s="51" t="s">
        <v>247</v>
      </c>
      <c r="F28" s="93">
        <v>74.39</v>
      </c>
      <c r="G28" s="93">
        <v>180.76</v>
      </c>
      <c r="H28" s="10">
        <f t="shared" si="8"/>
        <v>2.2181124613940937E-4</v>
      </c>
      <c r="I28" s="76"/>
      <c r="J28" s="79"/>
      <c r="K28" s="12"/>
      <c r="L28" s="132">
        <v>2.4300000000000002</v>
      </c>
      <c r="M28" s="79">
        <f t="shared" ref="M28" si="10">TRUNC(L28*F28,2)</f>
        <v>180.76</v>
      </c>
      <c r="N28" s="10">
        <f>L28/E28</f>
        <v>1</v>
      </c>
      <c r="O28" s="132">
        <f t="shared" si="2"/>
        <v>2.4300000000000002</v>
      </c>
      <c r="P28" s="132">
        <f t="shared" si="3"/>
        <v>180.76</v>
      </c>
      <c r="Q28" s="12">
        <f t="shared" si="4"/>
        <v>1</v>
      </c>
      <c r="R28" s="11">
        <f t="shared" si="5"/>
        <v>0</v>
      </c>
      <c r="S28" s="83">
        <f t="shared" si="6"/>
        <v>0</v>
      </c>
      <c r="T28" s="90">
        <f t="shared" si="7"/>
        <v>0</v>
      </c>
      <c r="U28" s="126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</row>
    <row r="29" spans="1:34" ht="17" x14ac:dyDescent="0.2">
      <c r="A29" s="128" t="s">
        <v>59</v>
      </c>
      <c r="B29" s="129"/>
      <c r="C29" s="130" t="s">
        <v>159</v>
      </c>
      <c r="D29" s="172" t="s">
        <v>291</v>
      </c>
      <c r="E29" s="29" t="s">
        <v>248</v>
      </c>
      <c r="F29" s="93">
        <v>28.67</v>
      </c>
      <c r="G29" s="93">
        <v>1863.55</v>
      </c>
      <c r="H29" s="10">
        <f t="shared" si="8"/>
        <v>2.2867689076294332E-3</v>
      </c>
      <c r="I29" s="207">
        <v>65</v>
      </c>
      <c r="J29" s="79">
        <f>TRUNC(I29*F29,2)</f>
        <v>1863.55</v>
      </c>
      <c r="K29" s="12">
        <f>I29/E29</f>
        <v>1</v>
      </c>
      <c r="L29" s="132"/>
      <c r="M29" s="79"/>
      <c r="N29" s="10"/>
      <c r="O29" s="132">
        <f t="shared" si="2"/>
        <v>65</v>
      </c>
      <c r="P29" s="132">
        <f t="shared" si="3"/>
        <v>1863.55</v>
      </c>
      <c r="Q29" s="12">
        <f t="shared" si="4"/>
        <v>1</v>
      </c>
      <c r="R29" s="11">
        <f t="shared" si="5"/>
        <v>0</v>
      </c>
      <c r="S29" s="83">
        <f t="shared" si="6"/>
        <v>0</v>
      </c>
      <c r="T29" s="90">
        <f t="shared" si="7"/>
        <v>0</v>
      </c>
      <c r="U29" s="126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</row>
    <row r="30" spans="1:34" ht="34" x14ac:dyDescent="0.2">
      <c r="A30" s="128" t="s">
        <v>60</v>
      </c>
      <c r="B30" s="129"/>
      <c r="C30" s="130" t="s">
        <v>160</v>
      </c>
      <c r="D30" s="172" t="s">
        <v>291</v>
      </c>
      <c r="E30" s="29" t="s">
        <v>249</v>
      </c>
      <c r="F30" s="93">
        <v>21.95</v>
      </c>
      <c r="G30" s="93">
        <v>15170.08</v>
      </c>
      <c r="H30" s="10">
        <f t="shared" si="8"/>
        <v>1.8615259730219803E-2</v>
      </c>
      <c r="I30" s="207">
        <f>350+341.12</f>
        <v>691.12</v>
      </c>
      <c r="J30" s="79">
        <f>TRUNC(I30*F30,2)</f>
        <v>15170.08</v>
      </c>
      <c r="K30" s="12">
        <f>I30/E30</f>
        <v>1</v>
      </c>
      <c r="L30" s="132"/>
      <c r="M30" s="79"/>
      <c r="N30" s="10"/>
      <c r="O30" s="132">
        <f t="shared" si="2"/>
        <v>691.12</v>
      </c>
      <c r="P30" s="132">
        <f t="shared" si="3"/>
        <v>15170.08</v>
      </c>
      <c r="Q30" s="12">
        <f t="shared" si="4"/>
        <v>1</v>
      </c>
      <c r="R30" s="11">
        <f t="shared" si="5"/>
        <v>0</v>
      </c>
      <c r="S30" s="83">
        <f t="shared" si="6"/>
        <v>0</v>
      </c>
      <c r="T30" s="90">
        <f t="shared" si="7"/>
        <v>0</v>
      </c>
      <c r="U30" s="126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</row>
    <row r="31" spans="1:34" ht="51" x14ac:dyDescent="0.2">
      <c r="A31" s="128" t="s">
        <v>61</v>
      </c>
      <c r="B31" s="129"/>
      <c r="C31" s="130" t="s">
        <v>161</v>
      </c>
      <c r="D31" s="172" t="s">
        <v>291</v>
      </c>
      <c r="E31" s="29" t="s">
        <v>249</v>
      </c>
      <c r="F31" s="93">
        <v>7.45</v>
      </c>
      <c r="G31" s="93">
        <v>5148.84</v>
      </c>
      <c r="H31" s="10">
        <f t="shared" si="8"/>
        <v>6.3181600828304749E-3</v>
      </c>
      <c r="I31" s="207">
        <f>350+341.12</f>
        <v>691.12</v>
      </c>
      <c r="J31" s="79">
        <f>TRUNC(I31*F31,2)</f>
        <v>5148.84</v>
      </c>
      <c r="K31" s="12">
        <f>I31/E31</f>
        <v>1</v>
      </c>
      <c r="L31" s="132"/>
      <c r="M31" s="79"/>
      <c r="N31" s="10"/>
      <c r="O31" s="132">
        <f t="shared" si="2"/>
        <v>691.12</v>
      </c>
      <c r="P31" s="132">
        <f t="shared" si="3"/>
        <v>5148.84</v>
      </c>
      <c r="Q31" s="12">
        <f t="shared" si="4"/>
        <v>1</v>
      </c>
      <c r="R31" s="11">
        <f t="shared" si="5"/>
        <v>0</v>
      </c>
      <c r="S31" s="83">
        <f t="shared" si="6"/>
        <v>0</v>
      </c>
      <c r="T31" s="90">
        <f t="shared" si="7"/>
        <v>0</v>
      </c>
      <c r="U31" s="126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</row>
    <row r="32" spans="1:34" ht="17" x14ac:dyDescent="0.2">
      <c r="A32" s="128" t="s">
        <v>62</v>
      </c>
      <c r="B32" s="129"/>
      <c r="C32" s="130" t="s">
        <v>162</v>
      </c>
      <c r="D32" s="172" t="s">
        <v>291</v>
      </c>
      <c r="E32" s="29" t="s">
        <v>250</v>
      </c>
      <c r="F32" s="93">
        <v>23.67</v>
      </c>
      <c r="G32" s="93">
        <v>5273.43</v>
      </c>
      <c r="H32" s="10">
        <f t="shared" si="8"/>
        <v>6.4710449199432713E-3</v>
      </c>
      <c r="I32" s="207">
        <v>222.79</v>
      </c>
      <c r="J32" s="79">
        <f>TRUNC(I32*F32,2)</f>
        <v>5273.43</v>
      </c>
      <c r="K32" s="12">
        <f>I32/E32</f>
        <v>1</v>
      </c>
      <c r="L32" s="132"/>
      <c r="M32" s="79"/>
      <c r="N32" s="10"/>
      <c r="O32" s="132">
        <f t="shared" si="2"/>
        <v>222.79</v>
      </c>
      <c r="P32" s="132">
        <f t="shared" si="3"/>
        <v>5273.43</v>
      </c>
      <c r="Q32" s="12">
        <f t="shared" si="4"/>
        <v>1</v>
      </c>
      <c r="R32" s="11">
        <f t="shared" si="5"/>
        <v>0</v>
      </c>
      <c r="S32" s="83">
        <f t="shared" si="6"/>
        <v>0</v>
      </c>
      <c r="T32" s="90">
        <f t="shared" si="7"/>
        <v>0</v>
      </c>
      <c r="U32" s="126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</row>
    <row r="33" spans="1:34" ht="34" x14ac:dyDescent="0.2">
      <c r="A33" s="128" t="s">
        <v>63</v>
      </c>
      <c r="B33" s="129"/>
      <c r="C33" s="130" t="s">
        <v>163</v>
      </c>
      <c r="D33" s="172" t="s">
        <v>293</v>
      </c>
      <c r="E33" s="29" t="s">
        <v>251</v>
      </c>
      <c r="F33" s="93">
        <v>117.07</v>
      </c>
      <c r="G33" s="93">
        <v>7528.77</v>
      </c>
      <c r="H33" s="10">
        <f t="shared" si="8"/>
        <v>9.238580745723618E-3</v>
      </c>
      <c r="I33" s="207" t="s">
        <v>296</v>
      </c>
      <c r="J33" s="79">
        <f>TRUNC(I33*F33,2)</f>
        <v>3512.1</v>
      </c>
      <c r="K33" s="12">
        <f>I33/E33</f>
        <v>0.46649043694604259</v>
      </c>
      <c r="L33" s="132">
        <v>22</v>
      </c>
      <c r="M33" s="79">
        <f t="shared" ref="M33" si="11">TRUNC(L33*F33,2)</f>
        <v>2575.54</v>
      </c>
      <c r="N33" s="10">
        <f>L33/E33</f>
        <v>0.34209298709376457</v>
      </c>
      <c r="O33" s="132">
        <f t="shared" si="2"/>
        <v>52</v>
      </c>
      <c r="P33" s="132">
        <f t="shared" si="3"/>
        <v>6087.64</v>
      </c>
      <c r="Q33" s="12">
        <f t="shared" si="4"/>
        <v>0.80858360661834539</v>
      </c>
      <c r="R33" s="11">
        <f t="shared" si="5"/>
        <v>12.310000000000002</v>
      </c>
      <c r="S33" s="83">
        <f t="shared" si="6"/>
        <v>1441.13</v>
      </c>
      <c r="T33" s="90">
        <f t="shared" si="7"/>
        <v>0.19141639338165464</v>
      </c>
      <c r="U33" s="126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</row>
    <row r="34" spans="1:34" s="108" customFormat="1" ht="17" x14ac:dyDescent="0.2">
      <c r="A34" s="101" t="s">
        <v>64</v>
      </c>
      <c r="B34" s="187"/>
      <c r="C34" s="102" t="s">
        <v>164</v>
      </c>
      <c r="D34" s="188"/>
      <c r="E34" s="103"/>
      <c r="F34" s="103"/>
      <c r="G34" s="104">
        <f>SUM(G35:G36)</f>
        <v>110255.88</v>
      </c>
      <c r="H34" s="37">
        <f t="shared" si="8"/>
        <v>0.13529538690527321</v>
      </c>
      <c r="I34" s="87"/>
      <c r="J34" s="85"/>
      <c r="K34" s="39"/>
      <c r="L34" s="86"/>
      <c r="M34" s="85"/>
      <c r="N34" s="37"/>
      <c r="O34" s="105"/>
      <c r="P34" s="84"/>
      <c r="Q34" s="61"/>
      <c r="R34" s="38"/>
      <c r="S34" s="84"/>
      <c r="T34" s="91"/>
      <c r="U34" s="106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</row>
    <row r="35" spans="1:34" ht="34" x14ac:dyDescent="0.2">
      <c r="A35" s="128" t="s">
        <v>65</v>
      </c>
      <c r="B35" s="129"/>
      <c r="C35" s="130" t="s">
        <v>165</v>
      </c>
      <c r="D35" s="172" t="s">
        <v>294</v>
      </c>
      <c r="E35" s="29" t="s">
        <v>252</v>
      </c>
      <c r="F35" s="93">
        <v>1067.71</v>
      </c>
      <c r="G35" s="93">
        <v>104635.58</v>
      </c>
      <c r="H35" s="10">
        <f t="shared" si="8"/>
        <v>0.12839869656074276</v>
      </c>
      <c r="I35" s="76">
        <v>98</v>
      </c>
      <c r="J35" s="79">
        <f>TRUNC(I35*F35,2)</f>
        <v>104635.58</v>
      </c>
      <c r="K35" s="12">
        <f>I35/E35</f>
        <v>1</v>
      </c>
      <c r="L35" s="131"/>
      <c r="M35" s="79"/>
      <c r="N35" s="10"/>
      <c r="O35" s="132">
        <f t="shared" ref="O35" si="12">L35+I35</f>
        <v>98</v>
      </c>
      <c r="P35" s="132">
        <f t="shared" si="3"/>
        <v>104635.58</v>
      </c>
      <c r="Q35" s="12">
        <f t="shared" ref="Q35" si="13">P35/G35</f>
        <v>1</v>
      </c>
      <c r="R35" s="11">
        <f t="shared" ref="R35:R36" si="14">E35-O35</f>
        <v>0</v>
      </c>
      <c r="S35" s="83">
        <f t="shared" si="6"/>
        <v>0</v>
      </c>
      <c r="T35" s="90">
        <f t="shared" ref="T35:T36" si="15">S35/G35</f>
        <v>0</v>
      </c>
      <c r="U35" s="126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</row>
    <row r="36" spans="1:34" ht="34" x14ac:dyDescent="0.2">
      <c r="A36" s="128" t="s">
        <v>66</v>
      </c>
      <c r="B36" s="129"/>
      <c r="C36" s="130" t="s">
        <v>166</v>
      </c>
      <c r="D36" s="172" t="s">
        <v>294</v>
      </c>
      <c r="E36" s="29" t="s">
        <v>252</v>
      </c>
      <c r="F36" s="93">
        <v>57.35</v>
      </c>
      <c r="G36" s="93">
        <v>5620.3</v>
      </c>
      <c r="H36" s="10">
        <f t="shared" si="8"/>
        <v>6.8966903445304411E-3</v>
      </c>
      <c r="I36" s="76">
        <v>98</v>
      </c>
      <c r="J36" s="79">
        <f>TRUNC(I36*F36,2)</f>
        <v>5620.3</v>
      </c>
      <c r="K36" s="12">
        <f>I36/E36</f>
        <v>1</v>
      </c>
      <c r="L36" s="131"/>
      <c r="M36" s="79"/>
      <c r="N36" s="10"/>
      <c r="O36" s="132">
        <f t="shared" ref="O36" si="16">L36+I36</f>
        <v>98</v>
      </c>
      <c r="P36" s="132">
        <f t="shared" si="3"/>
        <v>5620.3</v>
      </c>
      <c r="Q36" s="12">
        <f t="shared" ref="Q36" si="17">P36/G36</f>
        <v>1</v>
      </c>
      <c r="R36" s="11">
        <f t="shared" si="14"/>
        <v>0</v>
      </c>
      <c r="S36" s="83">
        <f t="shared" si="6"/>
        <v>0</v>
      </c>
      <c r="T36" s="90">
        <f t="shared" si="15"/>
        <v>0</v>
      </c>
      <c r="U36" s="126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</row>
    <row r="37" spans="1:34" s="108" customFormat="1" ht="17" x14ac:dyDescent="0.2">
      <c r="A37" s="101" t="s">
        <v>67</v>
      </c>
      <c r="B37" s="187"/>
      <c r="C37" s="102" t="s">
        <v>167</v>
      </c>
      <c r="D37" s="188"/>
      <c r="E37" s="103"/>
      <c r="F37" s="103"/>
      <c r="G37" s="104">
        <f>SUM(G38:G43)</f>
        <v>132104.56</v>
      </c>
      <c r="H37" s="37">
        <f t="shared" si="8"/>
        <v>0.16210598071641055</v>
      </c>
      <c r="I37" s="87"/>
      <c r="J37" s="85"/>
      <c r="K37" s="39"/>
      <c r="L37" s="86"/>
      <c r="M37" s="85"/>
      <c r="N37" s="37"/>
      <c r="O37" s="105"/>
      <c r="P37" s="84"/>
      <c r="Q37" s="61"/>
      <c r="R37" s="38"/>
      <c r="S37" s="84"/>
      <c r="T37" s="91"/>
      <c r="U37" s="106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</row>
    <row r="38" spans="1:34" ht="85" x14ac:dyDescent="0.2">
      <c r="A38" s="128" t="s">
        <v>68</v>
      </c>
      <c r="B38" s="129"/>
      <c r="C38" s="130" t="s">
        <v>168</v>
      </c>
      <c r="D38" s="172" t="s">
        <v>291</v>
      </c>
      <c r="E38" s="29" t="s">
        <v>253</v>
      </c>
      <c r="F38" s="93">
        <v>85.77</v>
      </c>
      <c r="G38" s="93">
        <v>17783.55</v>
      </c>
      <c r="H38" s="10">
        <f t="shared" si="8"/>
        <v>2.1822258167086155E-2</v>
      </c>
      <c r="I38" s="76">
        <f>100+107.34</f>
        <v>207.34</v>
      </c>
      <c r="J38" s="79">
        <f>TRUNC(I38*F38,2)</f>
        <v>17783.55</v>
      </c>
      <c r="K38" s="12">
        <f>I38/E38</f>
        <v>1</v>
      </c>
      <c r="L38" s="131"/>
      <c r="M38" s="79"/>
      <c r="N38" s="10"/>
      <c r="O38" s="132">
        <f>L38+I38</f>
        <v>207.34</v>
      </c>
      <c r="P38" s="132">
        <f t="shared" si="3"/>
        <v>17783.55</v>
      </c>
      <c r="Q38" s="12">
        <f>P38/G38</f>
        <v>1</v>
      </c>
      <c r="R38" s="11">
        <f t="shared" ref="R38" si="18">E38-O38</f>
        <v>0</v>
      </c>
      <c r="S38" s="83">
        <f t="shared" si="6"/>
        <v>0</v>
      </c>
      <c r="T38" s="90">
        <f t="shared" ref="T38" si="19">S38/G38</f>
        <v>0</v>
      </c>
      <c r="U38" s="126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</row>
    <row r="39" spans="1:34" ht="17" x14ac:dyDescent="0.2">
      <c r="A39" s="128" t="s">
        <v>69</v>
      </c>
      <c r="B39" s="129"/>
      <c r="C39" s="130" t="s">
        <v>169</v>
      </c>
      <c r="D39" s="172" t="s">
        <v>291</v>
      </c>
      <c r="E39" s="29" t="s">
        <v>249</v>
      </c>
      <c r="F39" s="93">
        <v>31.48</v>
      </c>
      <c r="G39" s="93">
        <v>21756.45</v>
      </c>
      <c r="H39" s="10">
        <f t="shared" si="8"/>
        <v>2.6697418046413773E-2</v>
      </c>
      <c r="I39" s="76">
        <v>691.12</v>
      </c>
      <c r="J39" s="79">
        <f>TRUNC(I39*F39,2)</f>
        <v>21756.45</v>
      </c>
      <c r="K39" s="12">
        <f t="shared" ref="K39:K42" si="20">I39/E39</f>
        <v>1</v>
      </c>
      <c r="L39" s="131"/>
      <c r="M39" s="79"/>
      <c r="N39" s="10"/>
      <c r="O39" s="132">
        <f t="shared" ref="O39:O43" si="21">L39+I39</f>
        <v>691.12</v>
      </c>
      <c r="P39" s="132">
        <f t="shared" si="3"/>
        <v>21756.45</v>
      </c>
      <c r="Q39" s="12">
        <f t="shared" ref="Q39:Q43" si="22">P39/G39</f>
        <v>1</v>
      </c>
      <c r="R39" s="11">
        <f t="shared" ref="R39:R43" si="23">E39-O39</f>
        <v>0</v>
      </c>
      <c r="S39" s="83">
        <f t="shared" si="6"/>
        <v>0</v>
      </c>
      <c r="T39" s="90">
        <f t="shared" ref="T39:T43" si="24">S39/G39</f>
        <v>0</v>
      </c>
      <c r="U39" s="126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</row>
    <row r="40" spans="1:34" ht="17" x14ac:dyDescent="0.2">
      <c r="A40" s="128" t="s">
        <v>70</v>
      </c>
      <c r="B40" s="129"/>
      <c r="C40" s="130" t="s">
        <v>170</v>
      </c>
      <c r="D40" s="172" t="s">
        <v>291</v>
      </c>
      <c r="E40" s="51" t="s">
        <v>249</v>
      </c>
      <c r="F40" s="93">
        <v>42.71</v>
      </c>
      <c r="G40" s="93">
        <v>29517.73</v>
      </c>
      <c r="H40" s="10">
        <f t="shared" si="8"/>
        <v>3.6221312649406E-2</v>
      </c>
      <c r="I40" s="76">
        <v>691.12</v>
      </c>
      <c r="J40" s="79">
        <f>TRUNC(I40*F40,2)</f>
        <v>29517.73</v>
      </c>
      <c r="K40" s="12">
        <f t="shared" si="20"/>
        <v>1</v>
      </c>
      <c r="L40" s="131"/>
      <c r="M40" s="79"/>
      <c r="N40" s="10"/>
      <c r="O40" s="132">
        <f t="shared" si="21"/>
        <v>691.12</v>
      </c>
      <c r="P40" s="132">
        <f t="shared" si="3"/>
        <v>29517.73</v>
      </c>
      <c r="Q40" s="12">
        <f t="shared" si="22"/>
        <v>1</v>
      </c>
      <c r="R40" s="11">
        <f t="shared" si="23"/>
        <v>0</v>
      </c>
      <c r="S40" s="83">
        <f t="shared" si="6"/>
        <v>0</v>
      </c>
      <c r="T40" s="90">
        <f t="shared" si="24"/>
        <v>0</v>
      </c>
      <c r="U40" s="126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</row>
    <row r="41" spans="1:34" ht="51" x14ac:dyDescent="0.2">
      <c r="A41" s="128" t="s">
        <v>71</v>
      </c>
      <c r="B41" s="129"/>
      <c r="C41" s="130" t="s">
        <v>171</v>
      </c>
      <c r="D41" s="172" t="s">
        <v>291</v>
      </c>
      <c r="E41" s="29" t="s">
        <v>249</v>
      </c>
      <c r="F41" s="93">
        <v>56.34</v>
      </c>
      <c r="G41" s="93">
        <v>38937.699999999997</v>
      </c>
      <c r="H41" s="10">
        <f t="shared" si="8"/>
        <v>4.778059171720779E-2</v>
      </c>
      <c r="I41" s="76">
        <v>691.12</v>
      </c>
      <c r="J41" s="79">
        <f>TRUNC(I41*F41,2)</f>
        <v>38937.699999999997</v>
      </c>
      <c r="K41" s="12">
        <f t="shared" si="20"/>
        <v>1</v>
      </c>
      <c r="L41" s="131"/>
      <c r="M41" s="79"/>
      <c r="N41" s="10"/>
      <c r="O41" s="132">
        <f t="shared" si="21"/>
        <v>691.12</v>
      </c>
      <c r="P41" s="132">
        <f t="shared" si="3"/>
        <v>38937.699999999997</v>
      </c>
      <c r="Q41" s="12">
        <f t="shared" si="22"/>
        <v>1</v>
      </c>
      <c r="R41" s="11">
        <f t="shared" si="23"/>
        <v>0</v>
      </c>
      <c r="S41" s="83">
        <f t="shared" si="6"/>
        <v>0</v>
      </c>
      <c r="T41" s="90">
        <f t="shared" si="24"/>
        <v>0</v>
      </c>
      <c r="U41" s="126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</row>
    <row r="42" spans="1:34" ht="85" x14ac:dyDescent="0.2">
      <c r="A42" s="128" t="s">
        <v>72</v>
      </c>
      <c r="B42" s="129"/>
      <c r="C42" s="130" t="s">
        <v>172</v>
      </c>
      <c r="D42" s="172" t="s">
        <v>294</v>
      </c>
      <c r="E42" s="29" t="s">
        <v>254</v>
      </c>
      <c r="F42" s="93">
        <v>30.92</v>
      </c>
      <c r="G42" s="93">
        <v>2937.4</v>
      </c>
      <c r="H42" s="10">
        <f t="shared" si="8"/>
        <v>3.6044941049452376E-3</v>
      </c>
      <c r="I42" s="76">
        <v>95</v>
      </c>
      <c r="J42" s="79">
        <f>TRUNC(I42*F42,2)</f>
        <v>2937.4</v>
      </c>
      <c r="K42" s="12">
        <f t="shared" si="20"/>
        <v>1</v>
      </c>
      <c r="L42" s="131"/>
      <c r="M42" s="79"/>
      <c r="N42" s="10"/>
      <c r="O42" s="132">
        <f t="shared" si="21"/>
        <v>95</v>
      </c>
      <c r="P42" s="132">
        <f t="shared" si="3"/>
        <v>2937.4</v>
      </c>
      <c r="Q42" s="12">
        <f t="shared" si="22"/>
        <v>1</v>
      </c>
      <c r="R42" s="11">
        <f t="shared" si="23"/>
        <v>0</v>
      </c>
      <c r="S42" s="83">
        <f t="shared" si="6"/>
        <v>0</v>
      </c>
      <c r="T42" s="90">
        <f t="shared" si="24"/>
        <v>0</v>
      </c>
      <c r="U42" s="126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</row>
    <row r="43" spans="1:34" ht="51" x14ac:dyDescent="0.2">
      <c r="A43" s="128" t="s">
        <v>73</v>
      </c>
      <c r="B43" s="129"/>
      <c r="C43" s="130" t="s">
        <v>173</v>
      </c>
      <c r="D43" s="172" t="s">
        <v>291</v>
      </c>
      <c r="E43" s="29" t="s">
        <v>250</v>
      </c>
      <c r="F43" s="93">
        <v>95.03</v>
      </c>
      <c r="G43" s="93">
        <v>21171.73</v>
      </c>
      <c r="H43" s="10">
        <f t="shared" si="8"/>
        <v>2.5979906031351613E-2</v>
      </c>
      <c r="I43" s="76"/>
      <c r="J43" s="79"/>
      <c r="K43" s="12"/>
      <c r="L43" s="131">
        <v>222.79</v>
      </c>
      <c r="M43" s="79">
        <f t="shared" ref="M43" si="25">TRUNC(L43*F43,2)</f>
        <v>21171.73</v>
      </c>
      <c r="N43" s="10">
        <f>L43/E43</f>
        <v>1</v>
      </c>
      <c r="O43" s="132">
        <f t="shared" si="21"/>
        <v>222.79</v>
      </c>
      <c r="P43" s="132">
        <f t="shared" si="3"/>
        <v>21171.73</v>
      </c>
      <c r="Q43" s="12">
        <f t="shared" si="22"/>
        <v>1</v>
      </c>
      <c r="R43" s="11">
        <f t="shared" si="23"/>
        <v>0</v>
      </c>
      <c r="S43" s="83">
        <f t="shared" si="6"/>
        <v>0</v>
      </c>
      <c r="T43" s="90">
        <f t="shared" si="24"/>
        <v>0</v>
      </c>
      <c r="U43" s="126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</row>
    <row r="44" spans="1:34" s="108" customFormat="1" ht="17" x14ac:dyDescent="0.2">
      <c r="A44" s="101" t="s">
        <v>74</v>
      </c>
      <c r="B44" s="187"/>
      <c r="C44" s="102" t="s">
        <v>174</v>
      </c>
      <c r="D44" s="188"/>
      <c r="E44" s="103"/>
      <c r="F44" s="103"/>
      <c r="G44" s="104">
        <f>SUM(G45:G52)</f>
        <v>175518.51</v>
      </c>
      <c r="H44" s="37">
        <f t="shared" si="8"/>
        <v>0.21537939490834471</v>
      </c>
      <c r="I44" s="87"/>
      <c r="J44" s="85"/>
      <c r="K44" s="39"/>
      <c r="L44" s="86"/>
      <c r="M44" s="85"/>
      <c r="N44" s="37"/>
      <c r="O44" s="105"/>
      <c r="P44" s="84"/>
      <c r="Q44" s="61"/>
      <c r="R44" s="38"/>
      <c r="S44" s="84"/>
      <c r="T44" s="91"/>
      <c r="U44" s="106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4" ht="68" x14ac:dyDescent="0.2">
      <c r="A45" s="128" t="s">
        <v>75</v>
      </c>
      <c r="B45" s="129"/>
      <c r="C45" s="130" t="s">
        <v>175</v>
      </c>
      <c r="D45" s="172" t="s">
        <v>293</v>
      </c>
      <c r="E45" s="29" t="s">
        <v>255</v>
      </c>
      <c r="F45" s="93">
        <v>997.55</v>
      </c>
      <c r="G45" s="93">
        <v>20589.43</v>
      </c>
      <c r="H45" s="10">
        <f t="shared" si="8"/>
        <v>2.5265363606993468E-2</v>
      </c>
      <c r="I45" s="76">
        <v>10.32</v>
      </c>
      <c r="J45" s="79">
        <v>10293.86</v>
      </c>
      <c r="K45" s="12">
        <f t="shared" ref="K45" si="26">I45/E45</f>
        <v>0.5</v>
      </c>
      <c r="L45" s="131">
        <v>10.32</v>
      </c>
      <c r="M45" s="79">
        <f t="shared" ref="M45" si="27">TRUNC(L45*F45,2)</f>
        <v>10294.709999999999</v>
      </c>
      <c r="N45" s="10">
        <f>L45/E45</f>
        <v>0.5</v>
      </c>
      <c r="O45" s="132">
        <f>L45+I45</f>
        <v>20.64</v>
      </c>
      <c r="P45" s="132">
        <f t="shared" si="3"/>
        <v>20588.57</v>
      </c>
      <c r="Q45" s="12">
        <f t="shared" ref="Q45" si="28">P45/G45</f>
        <v>0.99995823099522418</v>
      </c>
      <c r="R45" s="11">
        <f t="shared" ref="R45:R46" si="29">E45-O45</f>
        <v>0</v>
      </c>
      <c r="S45" s="83">
        <f>TRUNC(G45-P45,2)</f>
        <v>0.86</v>
      </c>
      <c r="T45" s="90">
        <f t="shared" ref="T45:T46" si="30">S45/G45</f>
        <v>4.1769004775751442E-5</v>
      </c>
      <c r="U45" s="126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</row>
    <row r="46" spans="1:34" ht="34" x14ac:dyDescent="0.2">
      <c r="A46" s="128" t="s">
        <v>76</v>
      </c>
      <c r="B46" s="129"/>
      <c r="C46" s="130" t="s">
        <v>176</v>
      </c>
      <c r="D46" s="172" t="s">
        <v>291</v>
      </c>
      <c r="E46" s="29" t="s">
        <v>256</v>
      </c>
      <c r="F46" s="93">
        <v>23.59</v>
      </c>
      <c r="G46" s="93">
        <v>11464.74</v>
      </c>
      <c r="H46" s="10">
        <f t="shared" si="8"/>
        <v>1.4068423689225118E-2</v>
      </c>
      <c r="I46" s="76"/>
      <c r="J46" s="79"/>
      <c r="K46" s="12"/>
      <c r="L46" s="131"/>
      <c r="M46" s="79"/>
      <c r="N46" s="10"/>
      <c r="O46" s="132">
        <f t="shared" ref="O46:O52" si="31">L46+I46</f>
        <v>0</v>
      </c>
      <c r="P46" s="132">
        <f t="shared" si="3"/>
        <v>0</v>
      </c>
      <c r="Q46" s="12">
        <f t="shared" ref="Q46:Q52" si="32">P46/G46</f>
        <v>0</v>
      </c>
      <c r="R46" s="11">
        <f t="shared" si="29"/>
        <v>486</v>
      </c>
      <c r="S46" s="83">
        <f t="shared" ref="S46:S52" si="33">TRUNC(G46-P46,2)</f>
        <v>11464.74</v>
      </c>
      <c r="T46" s="90">
        <f t="shared" si="30"/>
        <v>1</v>
      </c>
      <c r="U46" s="126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</row>
    <row r="47" spans="1:34" ht="68" x14ac:dyDescent="0.2">
      <c r="A47" s="128" t="s">
        <v>77</v>
      </c>
      <c r="B47" s="129"/>
      <c r="C47" s="130" t="s">
        <v>177</v>
      </c>
      <c r="D47" s="172" t="s">
        <v>291</v>
      </c>
      <c r="E47" s="29" t="s">
        <v>257</v>
      </c>
      <c r="F47" s="93">
        <v>107.06</v>
      </c>
      <c r="G47" s="93">
        <v>59953.599999999999</v>
      </c>
      <c r="H47" s="10">
        <f t="shared" si="8"/>
        <v>7.3569278195085713E-2</v>
      </c>
      <c r="I47" s="76"/>
      <c r="J47" s="79"/>
      <c r="K47" s="12"/>
      <c r="L47" s="131"/>
      <c r="M47" s="79"/>
      <c r="N47" s="10"/>
      <c r="O47" s="132">
        <f t="shared" si="31"/>
        <v>0</v>
      </c>
      <c r="P47" s="132">
        <f t="shared" si="3"/>
        <v>0</v>
      </c>
      <c r="Q47" s="12">
        <f t="shared" si="32"/>
        <v>0</v>
      </c>
      <c r="R47" s="11">
        <f t="shared" ref="R47:R51" si="34">E47-O47</f>
        <v>560</v>
      </c>
      <c r="S47" s="83">
        <f t="shared" si="33"/>
        <v>59953.599999999999</v>
      </c>
      <c r="T47" s="90">
        <f t="shared" ref="T47:T51" si="35">S47/G47</f>
        <v>1</v>
      </c>
      <c r="U47" s="126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</row>
    <row r="48" spans="1:34" ht="51" x14ac:dyDescent="0.2">
      <c r="A48" s="128" t="s">
        <v>78</v>
      </c>
      <c r="B48" s="129"/>
      <c r="C48" s="130" t="s">
        <v>178</v>
      </c>
      <c r="D48" s="172" t="s">
        <v>291</v>
      </c>
      <c r="E48" s="29" t="s">
        <v>258</v>
      </c>
      <c r="F48" s="93">
        <v>58.97</v>
      </c>
      <c r="G48" s="93">
        <v>1265.49</v>
      </c>
      <c r="H48" s="10">
        <f t="shared" si="8"/>
        <v>1.5528873305873045E-3</v>
      </c>
      <c r="I48" s="76"/>
      <c r="J48" s="79"/>
      <c r="K48" s="12"/>
      <c r="L48" s="131"/>
      <c r="M48" s="79"/>
      <c r="N48" s="10"/>
      <c r="O48" s="132">
        <f t="shared" si="31"/>
        <v>0</v>
      </c>
      <c r="P48" s="132">
        <f t="shared" si="3"/>
        <v>0</v>
      </c>
      <c r="Q48" s="12">
        <f t="shared" si="32"/>
        <v>0</v>
      </c>
      <c r="R48" s="11">
        <f t="shared" si="34"/>
        <v>21.46</v>
      </c>
      <c r="S48" s="83">
        <f t="shared" si="33"/>
        <v>1265.49</v>
      </c>
      <c r="T48" s="90">
        <f t="shared" si="35"/>
        <v>1</v>
      </c>
      <c r="U48" s="126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</row>
    <row r="49" spans="1:34" ht="34" x14ac:dyDescent="0.2">
      <c r="A49" s="134" t="s">
        <v>79</v>
      </c>
      <c r="B49" s="135"/>
      <c r="C49" s="136" t="s">
        <v>179</v>
      </c>
      <c r="D49" s="173" t="s">
        <v>294</v>
      </c>
      <c r="E49" s="29" t="s">
        <v>259</v>
      </c>
      <c r="F49" s="93">
        <v>215.07</v>
      </c>
      <c r="G49" s="93">
        <v>8172.66</v>
      </c>
      <c r="H49" s="68">
        <f t="shared" si="8"/>
        <v>1.0028700480602486E-2</v>
      </c>
      <c r="I49" s="77"/>
      <c r="J49" s="80"/>
      <c r="K49" s="69"/>
      <c r="L49" s="131"/>
      <c r="M49" s="80"/>
      <c r="N49" s="68"/>
      <c r="O49" s="132">
        <f t="shared" si="31"/>
        <v>0</v>
      </c>
      <c r="P49" s="132">
        <f t="shared" si="3"/>
        <v>0</v>
      </c>
      <c r="Q49" s="12">
        <f t="shared" si="32"/>
        <v>0</v>
      </c>
      <c r="R49" s="11">
        <f t="shared" si="34"/>
        <v>38</v>
      </c>
      <c r="S49" s="83">
        <f t="shared" si="33"/>
        <v>8172.66</v>
      </c>
      <c r="T49" s="90">
        <f t="shared" si="35"/>
        <v>1</v>
      </c>
      <c r="U49" s="126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</row>
    <row r="50" spans="1:34" ht="34" x14ac:dyDescent="0.2">
      <c r="A50" s="137" t="s">
        <v>80</v>
      </c>
      <c r="B50" s="138"/>
      <c r="C50" s="139" t="s">
        <v>180</v>
      </c>
      <c r="D50" s="174" t="s">
        <v>291</v>
      </c>
      <c r="E50" s="29" t="s">
        <v>260</v>
      </c>
      <c r="F50" s="93">
        <v>97.32</v>
      </c>
      <c r="G50" s="93">
        <v>29206.7</v>
      </c>
      <c r="H50" s="66">
        <f t="shared" si="8"/>
        <v>3.5839646617724541E-2</v>
      </c>
      <c r="I50" s="29"/>
      <c r="J50" s="81"/>
      <c r="K50" s="67"/>
      <c r="L50" s="131"/>
      <c r="M50" s="81"/>
      <c r="N50" s="66"/>
      <c r="O50" s="132">
        <f t="shared" si="31"/>
        <v>0</v>
      </c>
      <c r="P50" s="132">
        <f t="shared" si="3"/>
        <v>0</v>
      </c>
      <c r="Q50" s="12">
        <f t="shared" si="32"/>
        <v>0</v>
      </c>
      <c r="R50" s="11">
        <f t="shared" si="34"/>
        <v>300.11</v>
      </c>
      <c r="S50" s="83">
        <f t="shared" si="33"/>
        <v>29206.7</v>
      </c>
      <c r="T50" s="90">
        <f t="shared" si="35"/>
        <v>1</v>
      </c>
      <c r="U50" s="126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</row>
    <row r="51" spans="1:34" ht="34" x14ac:dyDescent="0.2">
      <c r="A51" s="140" t="s">
        <v>81</v>
      </c>
      <c r="B51" s="141"/>
      <c r="C51" s="142" t="s">
        <v>181</v>
      </c>
      <c r="D51" s="175" t="s">
        <v>291</v>
      </c>
      <c r="E51" s="70" t="s">
        <v>261</v>
      </c>
      <c r="F51" s="93">
        <v>50.46</v>
      </c>
      <c r="G51" s="93">
        <v>40088.449999999997</v>
      </c>
      <c r="H51" s="64">
        <f t="shared" si="8"/>
        <v>4.9192681181109789E-2</v>
      </c>
      <c r="I51" s="78"/>
      <c r="J51" s="82"/>
      <c r="K51" s="65"/>
      <c r="L51" s="131"/>
      <c r="M51" s="82"/>
      <c r="N51" s="64"/>
      <c r="O51" s="132">
        <f t="shared" si="31"/>
        <v>0</v>
      </c>
      <c r="P51" s="132">
        <f t="shared" si="3"/>
        <v>0</v>
      </c>
      <c r="Q51" s="12">
        <f t="shared" si="32"/>
        <v>0</v>
      </c>
      <c r="R51" s="11">
        <f t="shared" si="34"/>
        <v>794.46</v>
      </c>
      <c r="S51" s="83">
        <f t="shared" si="33"/>
        <v>40088.449999999997</v>
      </c>
      <c r="T51" s="90">
        <f t="shared" si="35"/>
        <v>1</v>
      </c>
      <c r="U51" s="126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</row>
    <row r="52" spans="1:34" ht="17" x14ac:dyDescent="0.2">
      <c r="A52" s="128" t="s">
        <v>82</v>
      </c>
      <c r="B52" s="129"/>
      <c r="C52" s="130" t="s">
        <v>182</v>
      </c>
      <c r="D52" s="172" t="s">
        <v>291</v>
      </c>
      <c r="E52" s="29" t="s">
        <v>244</v>
      </c>
      <c r="F52" s="93">
        <v>105.23</v>
      </c>
      <c r="G52" s="93">
        <v>4777.4399999999996</v>
      </c>
      <c r="H52" s="10">
        <f t="shared" si="8"/>
        <v>5.8624138070162641E-3</v>
      </c>
      <c r="I52" s="76"/>
      <c r="J52" s="79"/>
      <c r="K52" s="12"/>
      <c r="L52" s="131"/>
      <c r="M52" s="79"/>
      <c r="N52" s="10"/>
      <c r="O52" s="132">
        <f t="shared" si="31"/>
        <v>0</v>
      </c>
      <c r="P52" s="132">
        <f t="shared" si="3"/>
        <v>0</v>
      </c>
      <c r="Q52" s="12">
        <f t="shared" si="32"/>
        <v>0</v>
      </c>
      <c r="R52" s="11">
        <f t="shared" ref="R52" si="36">E52-O52</f>
        <v>45.4</v>
      </c>
      <c r="S52" s="83">
        <f t="shared" si="33"/>
        <v>4777.4399999999996</v>
      </c>
      <c r="T52" s="90">
        <f t="shared" ref="T52" si="37">S52/G52</f>
        <v>1</v>
      </c>
      <c r="U52" s="126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</row>
    <row r="53" spans="1:34" s="108" customFormat="1" ht="34" x14ac:dyDescent="0.2">
      <c r="A53" s="101" t="s">
        <v>83</v>
      </c>
      <c r="B53" s="187"/>
      <c r="C53" s="102" t="s">
        <v>183</v>
      </c>
      <c r="D53" s="188"/>
      <c r="E53" s="103"/>
      <c r="F53" s="103"/>
      <c r="G53" s="104">
        <f>SUM(G54:G60)</f>
        <v>136266.31</v>
      </c>
      <c r="H53" s="37">
        <f t="shared" si="8"/>
        <v>0.1672128791099749</v>
      </c>
      <c r="I53" s="87"/>
      <c r="J53" s="85"/>
      <c r="K53" s="39"/>
      <c r="L53" s="86"/>
      <c r="M53" s="85"/>
      <c r="N53" s="37"/>
      <c r="O53" s="105"/>
      <c r="P53" s="84"/>
      <c r="Q53" s="61"/>
      <c r="R53" s="38"/>
      <c r="S53" s="84"/>
      <c r="T53" s="91"/>
      <c r="U53" s="106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</row>
    <row r="54" spans="1:34" ht="17" x14ac:dyDescent="0.2">
      <c r="A54" s="128" t="s">
        <v>84</v>
      </c>
      <c r="B54" s="129"/>
      <c r="C54" s="130" t="s">
        <v>184</v>
      </c>
      <c r="D54" s="172" t="s">
        <v>291</v>
      </c>
      <c r="E54" s="29" t="s">
        <v>245</v>
      </c>
      <c r="F54" s="93">
        <v>130.9</v>
      </c>
      <c r="G54" s="93">
        <v>32423.93</v>
      </c>
      <c r="H54" s="10">
        <f t="shared" si="8"/>
        <v>3.9787521122134212E-2</v>
      </c>
      <c r="I54" s="76"/>
      <c r="J54" s="79"/>
      <c r="K54" s="12"/>
      <c r="L54" s="131"/>
      <c r="M54" s="79"/>
      <c r="N54" s="10"/>
      <c r="O54" s="132">
        <f t="shared" ref="O54" si="38">L54+I54</f>
        <v>0</v>
      </c>
      <c r="P54" s="132">
        <f t="shared" si="3"/>
        <v>0</v>
      </c>
      <c r="Q54" s="12">
        <f t="shared" ref="Q54" si="39">P54/G54</f>
        <v>0</v>
      </c>
      <c r="R54" s="11">
        <f t="shared" ref="R54" si="40">E54-O54</f>
        <v>247.7</v>
      </c>
      <c r="S54" s="83">
        <f t="shared" ref="S54:S60" si="41">TRUNC(G54-P54,2)</f>
        <v>32423.93</v>
      </c>
      <c r="T54" s="90">
        <f t="shared" ref="T54" si="42">S54/G54</f>
        <v>1</v>
      </c>
      <c r="U54" s="126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</row>
    <row r="55" spans="1:34" ht="51" x14ac:dyDescent="0.2">
      <c r="A55" s="128" t="s">
        <v>85</v>
      </c>
      <c r="B55" s="129"/>
      <c r="C55" s="130" t="s">
        <v>185</v>
      </c>
      <c r="D55" s="172" t="s">
        <v>291</v>
      </c>
      <c r="E55" s="29" t="s">
        <v>262</v>
      </c>
      <c r="F55" s="93">
        <v>16.010000000000002</v>
      </c>
      <c r="G55" s="93">
        <v>9923.31</v>
      </c>
      <c r="H55" s="10">
        <f t="shared" si="8"/>
        <v>1.217692939216454E-2</v>
      </c>
      <c r="I55" s="76"/>
      <c r="J55" s="79"/>
      <c r="K55" s="12"/>
      <c r="L55" s="131"/>
      <c r="M55" s="79"/>
      <c r="N55" s="10"/>
      <c r="O55" s="132">
        <f t="shared" ref="O55:O59" si="43">L55+I55</f>
        <v>0</v>
      </c>
      <c r="P55" s="132">
        <f t="shared" si="3"/>
        <v>0</v>
      </c>
      <c r="Q55" s="12">
        <f t="shared" ref="Q55:Q59" si="44">P55/G55</f>
        <v>0</v>
      </c>
      <c r="R55" s="11">
        <f t="shared" ref="R55:R60" si="45">E55-O55</f>
        <v>619.82000000000005</v>
      </c>
      <c r="S55" s="83">
        <f t="shared" si="41"/>
        <v>9923.31</v>
      </c>
      <c r="T55" s="90">
        <f t="shared" ref="T55:T60" si="46">S55/G55</f>
        <v>1</v>
      </c>
      <c r="U55" s="126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</row>
    <row r="56" spans="1:34" ht="51" x14ac:dyDescent="0.2">
      <c r="A56" s="128" t="s">
        <v>86</v>
      </c>
      <c r="B56" s="129"/>
      <c r="C56" s="130" t="s">
        <v>186</v>
      </c>
      <c r="D56" s="172" t="s">
        <v>291</v>
      </c>
      <c r="E56" s="29" t="s">
        <v>263</v>
      </c>
      <c r="F56" s="93">
        <v>17.21</v>
      </c>
      <c r="G56" s="93">
        <v>35557.06</v>
      </c>
      <c r="H56" s="10">
        <f t="shared" si="8"/>
        <v>4.3632196214061447E-2</v>
      </c>
      <c r="I56" s="76"/>
      <c r="J56" s="79"/>
      <c r="K56" s="12"/>
      <c r="L56" s="131"/>
      <c r="M56" s="79"/>
      <c r="N56" s="10"/>
      <c r="O56" s="132">
        <f t="shared" si="43"/>
        <v>0</v>
      </c>
      <c r="P56" s="132">
        <f t="shared" si="3"/>
        <v>0</v>
      </c>
      <c r="Q56" s="12">
        <f t="shared" si="44"/>
        <v>0</v>
      </c>
      <c r="R56" s="11">
        <f t="shared" si="45"/>
        <v>2066.0700000000002</v>
      </c>
      <c r="S56" s="83">
        <f t="shared" si="41"/>
        <v>35557.06</v>
      </c>
      <c r="T56" s="90">
        <f t="shared" si="46"/>
        <v>1</v>
      </c>
      <c r="U56" s="126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</row>
    <row r="57" spans="1:34" ht="51" x14ac:dyDescent="0.2">
      <c r="A57" s="128" t="s">
        <v>87</v>
      </c>
      <c r="B57" s="129"/>
      <c r="C57" s="130" t="s">
        <v>187</v>
      </c>
      <c r="D57" s="172" t="s">
        <v>291</v>
      </c>
      <c r="E57" s="29" t="s">
        <v>264</v>
      </c>
      <c r="F57" s="93">
        <v>17.21</v>
      </c>
      <c r="G57" s="93">
        <v>12916.79</v>
      </c>
      <c r="H57" s="10">
        <f t="shared" si="8"/>
        <v>1.5850239466812691E-2</v>
      </c>
      <c r="I57" s="76"/>
      <c r="J57" s="79"/>
      <c r="K57" s="12"/>
      <c r="L57" s="131"/>
      <c r="M57" s="79"/>
      <c r="N57" s="10"/>
      <c r="O57" s="132">
        <f t="shared" si="43"/>
        <v>0</v>
      </c>
      <c r="P57" s="132">
        <f t="shared" si="3"/>
        <v>0</v>
      </c>
      <c r="Q57" s="12">
        <f t="shared" si="44"/>
        <v>0</v>
      </c>
      <c r="R57" s="11">
        <f t="shared" si="45"/>
        <v>750.54</v>
      </c>
      <c r="S57" s="83">
        <f t="shared" si="41"/>
        <v>12916.79</v>
      </c>
      <c r="T57" s="90">
        <f t="shared" si="46"/>
        <v>1</v>
      </c>
      <c r="U57" s="126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</row>
    <row r="58" spans="1:34" ht="85" x14ac:dyDescent="0.2">
      <c r="A58" s="128" t="s">
        <v>88</v>
      </c>
      <c r="B58" s="129"/>
      <c r="C58" s="130" t="s">
        <v>188</v>
      </c>
      <c r="D58" s="172" t="s">
        <v>291</v>
      </c>
      <c r="E58" s="29" t="s">
        <v>246</v>
      </c>
      <c r="F58" s="93">
        <v>96.71</v>
      </c>
      <c r="G58" s="93">
        <v>36746.89</v>
      </c>
      <c r="H58" s="10">
        <f t="shared" si="8"/>
        <v>4.5092240886522465E-2</v>
      </c>
      <c r="I58" s="76"/>
      <c r="J58" s="79"/>
      <c r="K58" s="12"/>
      <c r="L58" s="131"/>
      <c r="M58" s="79"/>
      <c r="N58" s="10"/>
      <c r="O58" s="132">
        <f t="shared" si="43"/>
        <v>0</v>
      </c>
      <c r="P58" s="132">
        <f t="shared" si="3"/>
        <v>0</v>
      </c>
      <c r="Q58" s="12">
        <f t="shared" si="44"/>
        <v>0</v>
      </c>
      <c r="R58" s="11">
        <f t="shared" si="45"/>
        <v>379.97</v>
      </c>
      <c r="S58" s="83">
        <f t="shared" si="41"/>
        <v>36746.89</v>
      </c>
      <c r="T58" s="90">
        <f t="shared" si="46"/>
        <v>1</v>
      </c>
      <c r="U58" s="126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</row>
    <row r="59" spans="1:34" ht="34" x14ac:dyDescent="0.2">
      <c r="A59" s="128" t="s">
        <v>89</v>
      </c>
      <c r="B59" s="129"/>
      <c r="C59" s="130" t="s">
        <v>189</v>
      </c>
      <c r="D59" s="172" t="s">
        <v>291</v>
      </c>
      <c r="E59" s="51" t="s">
        <v>265</v>
      </c>
      <c r="F59" s="93">
        <v>29.98</v>
      </c>
      <c r="G59" s="93">
        <v>7227.57</v>
      </c>
      <c r="H59" s="10">
        <f t="shared" si="8"/>
        <v>8.8689771423977153E-3</v>
      </c>
      <c r="I59" s="76"/>
      <c r="J59" s="79"/>
      <c r="K59" s="12"/>
      <c r="L59" s="131"/>
      <c r="M59" s="79"/>
      <c r="N59" s="10"/>
      <c r="O59" s="132">
        <f t="shared" si="43"/>
        <v>0</v>
      </c>
      <c r="P59" s="132">
        <f t="shared" si="3"/>
        <v>0</v>
      </c>
      <c r="Q59" s="12">
        <f t="shared" si="44"/>
        <v>0</v>
      </c>
      <c r="R59" s="11">
        <f t="shared" si="45"/>
        <v>241.08</v>
      </c>
      <c r="S59" s="83">
        <f t="shared" si="41"/>
        <v>7227.57</v>
      </c>
      <c r="T59" s="90">
        <f t="shared" si="46"/>
        <v>1</v>
      </c>
      <c r="U59" s="126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</row>
    <row r="60" spans="1:34" ht="17" x14ac:dyDescent="0.2">
      <c r="A60" s="128" t="s">
        <v>90</v>
      </c>
      <c r="B60" s="129"/>
      <c r="C60" s="130" t="s">
        <v>190</v>
      </c>
      <c r="D60" s="172" t="s">
        <v>291</v>
      </c>
      <c r="E60" s="29" t="s">
        <v>266</v>
      </c>
      <c r="F60" s="93">
        <v>47.97</v>
      </c>
      <c r="G60" s="93">
        <v>1470.76</v>
      </c>
      <c r="H60" s="10">
        <f t="shared" si="8"/>
        <v>1.8047748858818198E-3</v>
      </c>
      <c r="I60" s="76"/>
      <c r="J60" s="79"/>
      <c r="K60" s="12"/>
      <c r="L60" s="131"/>
      <c r="M60" s="79"/>
      <c r="N60" s="10"/>
      <c r="O60" s="132">
        <f t="shared" ref="O60" si="47">L60+I60</f>
        <v>0</v>
      </c>
      <c r="P60" s="132">
        <f t="shared" si="3"/>
        <v>0</v>
      </c>
      <c r="Q60" s="12">
        <f t="shared" ref="Q60" si="48">P60/G60</f>
        <v>0</v>
      </c>
      <c r="R60" s="11">
        <f t="shared" si="45"/>
        <v>30.66</v>
      </c>
      <c r="S60" s="83">
        <f t="shared" si="41"/>
        <v>1470.76</v>
      </c>
      <c r="T60" s="90">
        <f t="shared" si="46"/>
        <v>1</v>
      </c>
      <c r="U60" s="126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</row>
    <row r="61" spans="1:34" s="108" customFormat="1" ht="34" x14ac:dyDescent="0.2">
      <c r="A61" s="101" t="s">
        <v>91</v>
      </c>
      <c r="B61" s="187"/>
      <c r="C61" s="102" t="s">
        <v>191</v>
      </c>
      <c r="D61" s="188"/>
      <c r="E61" s="103"/>
      <c r="F61" s="103"/>
      <c r="G61" s="104">
        <f>SUM(G62,G64)</f>
        <v>17065.82</v>
      </c>
      <c r="H61" s="37"/>
      <c r="I61" s="87"/>
      <c r="J61" s="85"/>
      <c r="K61" s="39"/>
      <c r="L61" s="86"/>
      <c r="M61" s="85"/>
      <c r="N61" s="37"/>
      <c r="O61" s="105"/>
      <c r="P61" s="84"/>
      <c r="Q61" s="61"/>
      <c r="R61" s="38"/>
      <c r="S61" s="84"/>
      <c r="T61" s="91"/>
      <c r="U61" s="106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</row>
    <row r="62" spans="1:34" s="108" customFormat="1" ht="17" x14ac:dyDescent="0.2">
      <c r="A62" s="101" t="s">
        <v>92</v>
      </c>
      <c r="B62" s="187"/>
      <c r="C62" s="102" t="s">
        <v>192</v>
      </c>
      <c r="D62" s="188"/>
      <c r="E62" s="103"/>
      <c r="F62" s="103"/>
      <c r="G62" s="104">
        <f>G63</f>
        <v>5467.93</v>
      </c>
      <c r="H62" s="37">
        <f t="shared" ref="H62:H89" si="49">G62/G$116</f>
        <v>6.7097165695013316E-3</v>
      </c>
      <c r="I62" s="87"/>
      <c r="J62" s="85"/>
      <c r="K62" s="39"/>
      <c r="L62" s="86"/>
      <c r="M62" s="85"/>
      <c r="N62" s="37"/>
      <c r="O62" s="105"/>
      <c r="P62" s="84"/>
      <c r="Q62" s="61"/>
      <c r="R62" s="38"/>
      <c r="S62" s="84"/>
      <c r="T62" s="91"/>
      <c r="U62" s="106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</row>
    <row r="63" spans="1:34" ht="17" x14ac:dyDescent="0.2">
      <c r="A63" s="128" t="s">
        <v>93</v>
      </c>
      <c r="B63" s="129"/>
      <c r="C63" s="130" t="s">
        <v>193</v>
      </c>
      <c r="D63" s="172" t="s">
        <v>291</v>
      </c>
      <c r="E63" s="29" t="s">
        <v>267</v>
      </c>
      <c r="F63" s="93">
        <v>117.59</v>
      </c>
      <c r="G63" s="93">
        <v>5467.93</v>
      </c>
      <c r="H63" s="10">
        <f t="shared" si="49"/>
        <v>6.7097165695013316E-3</v>
      </c>
      <c r="I63" s="76">
        <v>46.5</v>
      </c>
      <c r="J63" s="79">
        <f>TRUNC(I63*F63,2)</f>
        <v>5467.93</v>
      </c>
      <c r="K63" s="12">
        <f t="shared" ref="K63" si="50">I63/E63</f>
        <v>1</v>
      </c>
      <c r="L63" s="131"/>
      <c r="M63" s="79"/>
      <c r="N63" s="10"/>
      <c r="O63" s="132">
        <f t="shared" ref="O63" si="51">L63+I63</f>
        <v>46.5</v>
      </c>
      <c r="P63" s="132">
        <f t="shared" ref="P63" si="52">TRUNC(M63+J63,2)</f>
        <v>5467.93</v>
      </c>
      <c r="Q63" s="12">
        <f t="shared" ref="Q63" si="53">P63/G63</f>
        <v>1</v>
      </c>
      <c r="R63" s="11">
        <f t="shared" ref="R63" si="54">E63-O63</f>
        <v>0</v>
      </c>
      <c r="S63" s="83">
        <f t="shared" ref="S63" si="55">TRUNC(G63-P63,2)</f>
        <v>0</v>
      </c>
      <c r="T63" s="90">
        <f t="shared" ref="T63" si="56">S63/G63</f>
        <v>0</v>
      </c>
      <c r="U63" s="126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</row>
    <row r="64" spans="1:34" s="108" customFormat="1" ht="34" x14ac:dyDescent="0.2">
      <c r="A64" s="101" t="s">
        <v>94</v>
      </c>
      <c r="B64" s="187"/>
      <c r="C64" s="102" t="s">
        <v>194</v>
      </c>
      <c r="D64" s="188"/>
      <c r="E64" s="103"/>
      <c r="F64" s="103"/>
      <c r="G64" s="104">
        <f>SUM(G65:G70)</f>
        <v>11597.89</v>
      </c>
      <c r="H64" s="37">
        <f t="shared" si="49"/>
        <v>1.4231812533125662E-2</v>
      </c>
      <c r="I64" s="87"/>
      <c r="J64" s="85"/>
      <c r="K64" s="39"/>
      <c r="L64" s="86"/>
      <c r="M64" s="85"/>
      <c r="N64" s="37"/>
      <c r="O64" s="105"/>
      <c r="P64" s="84"/>
      <c r="Q64" s="61"/>
      <c r="R64" s="38"/>
      <c r="S64" s="84"/>
      <c r="T64" s="91"/>
      <c r="U64" s="106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</row>
    <row r="65" spans="1:34" ht="34" x14ac:dyDescent="0.2">
      <c r="A65" s="128" t="s">
        <v>95</v>
      </c>
      <c r="B65" s="129"/>
      <c r="C65" s="130" t="s">
        <v>195</v>
      </c>
      <c r="D65" s="172" t="s">
        <v>291</v>
      </c>
      <c r="E65" s="29" t="s">
        <v>268</v>
      </c>
      <c r="F65" s="93">
        <v>29.36</v>
      </c>
      <c r="G65" s="93">
        <v>561.36</v>
      </c>
      <c r="H65" s="10">
        <f t="shared" si="49"/>
        <v>6.8884687504325542E-4</v>
      </c>
      <c r="I65" s="131">
        <v>19.12</v>
      </c>
      <c r="J65" s="79">
        <f t="shared" ref="J65:J70" si="57">TRUNC(I65*F65,2)</f>
        <v>561.36</v>
      </c>
      <c r="K65" s="12">
        <f t="shared" ref="K65" si="58">I65/E65</f>
        <v>1</v>
      </c>
      <c r="L65" s="131"/>
      <c r="M65" s="79"/>
      <c r="N65" s="10"/>
      <c r="O65" s="132">
        <f t="shared" ref="O65" si="59">L65+I65</f>
        <v>19.12</v>
      </c>
      <c r="P65" s="132">
        <f t="shared" ref="P65:P89" si="60">TRUNC(M65+J65,2)</f>
        <v>561.36</v>
      </c>
      <c r="Q65" s="12">
        <f t="shared" ref="Q65" si="61">P65/G65</f>
        <v>1</v>
      </c>
      <c r="R65" s="11">
        <f t="shared" ref="R65" si="62">E65-O65</f>
        <v>0</v>
      </c>
      <c r="S65" s="83">
        <f t="shared" ref="S65:S70" si="63">TRUNC(G65-P65,2)</f>
        <v>0</v>
      </c>
      <c r="T65" s="90">
        <f t="shared" ref="T65" si="64">S65/G65</f>
        <v>0</v>
      </c>
      <c r="U65" s="126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</row>
    <row r="66" spans="1:34" ht="51" x14ac:dyDescent="0.2">
      <c r="A66" s="128" t="s">
        <v>96</v>
      </c>
      <c r="B66" s="129"/>
      <c r="C66" s="130" t="s">
        <v>196</v>
      </c>
      <c r="D66" s="172" t="s">
        <v>291</v>
      </c>
      <c r="E66" s="29" t="s">
        <v>268</v>
      </c>
      <c r="F66" s="93">
        <v>19.3</v>
      </c>
      <c r="G66" s="93">
        <v>369.01</v>
      </c>
      <c r="H66" s="10">
        <f t="shared" si="49"/>
        <v>4.5281349821809833E-4</v>
      </c>
      <c r="I66" s="131">
        <v>19.12</v>
      </c>
      <c r="J66" s="79">
        <f t="shared" si="57"/>
        <v>369.01</v>
      </c>
      <c r="K66" s="12">
        <f t="shared" ref="K66:K70" si="65">I66/E66</f>
        <v>1</v>
      </c>
      <c r="L66" s="131"/>
      <c r="M66" s="79"/>
      <c r="N66" s="10"/>
      <c r="O66" s="132">
        <f t="shared" ref="O66:O70" si="66">L66+I66</f>
        <v>19.12</v>
      </c>
      <c r="P66" s="132">
        <f t="shared" si="60"/>
        <v>369.01</v>
      </c>
      <c r="Q66" s="12">
        <f t="shared" ref="Q66:Q70" si="67">P66/G66</f>
        <v>1</v>
      </c>
      <c r="R66" s="11">
        <f t="shared" ref="R66:R70" si="68">E66-O66</f>
        <v>0</v>
      </c>
      <c r="S66" s="83">
        <f t="shared" si="63"/>
        <v>0</v>
      </c>
      <c r="T66" s="90">
        <f t="shared" ref="T66:T70" si="69">S66/G66</f>
        <v>0</v>
      </c>
      <c r="U66" s="126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</row>
    <row r="67" spans="1:34" ht="34" x14ac:dyDescent="0.2">
      <c r="A67" s="128" t="s">
        <v>97</v>
      </c>
      <c r="B67" s="129"/>
      <c r="C67" s="130" t="s">
        <v>197</v>
      </c>
      <c r="D67" s="172" t="s">
        <v>291</v>
      </c>
      <c r="E67" s="51" t="s">
        <v>269</v>
      </c>
      <c r="F67" s="93">
        <v>16.010000000000002</v>
      </c>
      <c r="G67" s="93">
        <v>2015.97</v>
      </c>
      <c r="H67" s="10">
        <f t="shared" si="49"/>
        <v>2.4738040378383774E-3</v>
      </c>
      <c r="I67" s="131">
        <v>125.92</v>
      </c>
      <c r="J67" s="79">
        <f t="shared" si="57"/>
        <v>2015.97</v>
      </c>
      <c r="K67" s="12">
        <f t="shared" si="65"/>
        <v>1</v>
      </c>
      <c r="L67" s="131"/>
      <c r="M67" s="79"/>
      <c r="N67" s="10"/>
      <c r="O67" s="132">
        <f t="shared" si="66"/>
        <v>125.92</v>
      </c>
      <c r="P67" s="132">
        <f t="shared" si="60"/>
        <v>2015.97</v>
      </c>
      <c r="Q67" s="12">
        <f t="shared" si="67"/>
        <v>1</v>
      </c>
      <c r="R67" s="11">
        <f t="shared" si="68"/>
        <v>0</v>
      </c>
      <c r="S67" s="83">
        <f t="shared" si="63"/>
        <v>0</v>
      </c>
      <c r="T67" s="90">
        <f t="shared" si="69"/>
        <v>0</v>
      </c>
      <c r="U67" s="126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</row>
    <row r="68" spans="1:34" ht="51" x14ac:dyDescent="0.2">
      <c r="A68" s="128" t="s">
        <v>98</v>
      </c>
      <c r="B68" s="129"/>
      <c r="C68" s="130" t="s">
        <v>198</v>
      </c>
      <c r="D68" s="172" t="s">
        <v>291</v>
      </c>
      <c r="E68" s="29" t="s">
        <v>269</v>
      </c>
      <c r="F68" s="93">
        <v>17.21</v>
      </c>
      <c r="G68" s="93">
        <v>2167.08</v>
      </c>
      <c r="H68" s="10">
        <f t="shared" si="49"/>
        <v>2.6592316623356453E-3</v>
      </c>
      <c r="I68" s="131">
        <v>125.92</v>
      </c>
      <c r="J68" s="79">
        <f t="shared" si="57"/>
        <v>2167.08</v>
      </c>
      <c r="K68" s="12">
        <f t="shared" si="65"/>
        <v>1</v>
      </c>
      <c r="L68" s="131"/>
      <c r="M68" s="79"/>
      <c r="N68" s="10"/>
      <c r="O68" s="132">
        <f t="shared" si="66"/>
        <v>125.92</v>
      </c>
      <c r="P68" s="132">
        <f t="shared" si="60"/>
        <v>2167.08</v>
      </c>
      <c r="Q68" s="12">
        <f t="shared" si="67"/>
        <v>1</v>
      </c>
      <c r="R68" s="11">
        <f t="shared" si="68"/>
        <v>0</v>
      </c>
      <c r="S68" s="83">
        <f t="shared" si="63"/>
        <v>0</v>
      </c>
      <c r="T68" s="90">
        <f t="shared" si="69"/>
        <v>0</v>
      </c>
      <c r="U68" s="126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</row>
    <row r="69" spans="1:34" ht="17" x14ac:dyDescent="0.2">
      <c r="A69" s="128" t="s">
        <v>99</v>
      </c>
      <c r="B69" s="129"/>
      <c r="C69" s="130" t="s">
        <v>193</v>
      </c>
      <c r="D69" s="172" t="s">
        <v>291</v>
      </c>
      <c r="E69" s="51" t="s">
        <v>270</v>
      </c>
      <c r="F69" s="93">
        <v>117.59</v>
      </c>
      <c r="G69" s="93">
        <v>5710.17</v>
      </c>
      <c r="H69" s="10">
        <f t="shared" si="49"/>
        <v>7.0069701447658291E-3</v>
      </c>
      <c r="I69" s="131">
        <v>48.56</v>
      </c>
      <c r="J69" s="79">
        <f t="shared" si="57"/>
        <v>5710.17</v>
      </c>
      <c r="K69" s="12">
        <f t="shared" si="65"/>
        <v>1</v>
      </c>
      <c r="L69" s="131"/>
      <c r="M69" s="79"/>
      <c r="N69" s="10"/>
      <c r="O69" s="132">
        <f t="shared" si="66"/>
        <v>48.56</v>
      </c>
      <c r="P69" s="132">
        <f t="shared" si="60"/>
        <v>5710.17</v>
      </c>
      <c r="Q69" s="12">
        <f t="shared" si="67"/>
        <v>1</v>
      </c>
      <c r="R69" s="11">
        <f t="shared" si="68"/>
        <v>0</v>
      </c>
      <c r="S69" s="83">
        <f t="shared" si="63"/>
        <v>0</v>
      </c>
      <c r="T69" s="90">
        <f t="shared" si="69"/>
        <v>0</v>
      </c>
      <c r="U69" s="126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</row>
    <row r="70" spans="1:34" ht="17" x14ac:dyDescent="0.2">
      <c r="A70" s="128" t="s">
        <v>100</v>
      </c>
      <c r="B70" s="129"/>
      <c r="C70" s="130" t="s">
        <v>199</v>
      </c>
      <c r="D70" s="172" t="s">
        <v>295</v>
      </c>
      <c r="E70" s="51" t="s">
        <v>240</v>
      </c>
      <c r="F70" s="93">
        <v>774.3</v>
      </c>
      <c r="G70" s="93">
        <v>774.3</v>
      </c>
      <c r="H70" s="10">
        <f t="shared" si="49"/>
        <v>9.50146314924456E-4</v>
      </c>
      <c r="I70" s="131">
        <v>1</v>
      </c>
      <c r="J70" s="79">
        <f t="shared" si="57"/>
        <v>774.3</v>
      </c>
      <c r="K70" s="12">
        <f t="shared" si="65"/>
        <v>1</v>
      </c>
      <c r="L70" s="131"/>
      <c r="M70" s="79"/>
      <c r="N70" s="10"/>
      <c r="O70" s="132">
        <f t="shared" si="66"/>
        <v>1</v>
      </c>
      <c r="P70" s="132">
        <f t="shared" si="60"/>
        <v>774.3</v>
      </c>
      <c r="Q70" s="12">
        <f t="shared" si="67"/>
        <v>1</v>
      </c>
      <c r="R70" s="11">
        <f t="shared" si="68"/>
        <v>0</v>
      </c>
      <c r="S70" s="83">
        <f t="shared" si="63"/>
        <v>0</v>
      </c>
      <c r="T70" s="90">
        <f t="shared" si="69"/>
        <v>0</v>
      </c>
      <c r="U70" s="126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</row>
    <row r="71" spans="1:34" s="108" customFormat="1" ht="17" x14ac:dyDescent="0.2">
      <c r="A71" s="101" t="s">
        <v>101</v>
      </c>
      <c r="B71" s="187"/>
      <c r="C71" s="102" t="s">
        <v>200</v>
      </c>
      <c r="D71" s="188"/>
      <c r="E71" s="103"/>
      <c r="F71" s="103"/>
      <c r="G71" s="104">
        <f>SUM(G72:G79)</f>
        <v>9511.4699999999993</v>
      </c>
      <c r="H71" s="37">
        <f t="shared" si="49"/>
        <v>1.16715590468998E-2</v>
      </c>
      <c r="I71" s="87"/>
      <c r="J71" s="85"/>
      <c r="K71" s="39"/>
      <c r="L71" s="86"/>
      <c r="M71" s="85"/>
      <c r="N71" s="37"/>
      <c r="O71" s="105"/>
      <c r="P71" s="84"/>
      <c r="Q71" s="61"/>
      <c r="R71" s="38"/>
      <c r="S71" s="84"/>
      <c r="T71" s="91"/>
      <c r="U71" s="106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</row>
    <row r="72" spans="1:34" ht="17" x14ac:dyDescent="0.2">
      <c r="A72" s="143" t="s">
        <v>102</v>
      </c>
      <c r="B72" s="144"/>
      <c r="C72" s="145" t="s">
        <v>201</v>
      </c>
      <c r="D72" s="176" t="s">
        <v>295</v>
      </c>
      <c r="E72" s="29" t="s">
        <v>271</v>
      </c>
      <c r="F72" s="93">
        <v>199.91</v>
      </c>
      <c r="G72" s="95">
        <v>599.73</v>
      </c>
      <c r="H72" s="10">
        <f t="shared" si="49"/>
        <v>7.3593084004861691E-4</v>
      </c>
      <c r="I72" s="76"/>
      <c r="J72" s="79"/>
      <c r="K72" s="12"/>
      <c r="L72" s="131">
        <v>3</v>
      </c>
      <c r="M72" s="79">
        <f t="shared" ref="M72" si="70">TRUNC(L72*F72,2)</f>
        <v>599.73</v>
      </c>
      <c r="N72" s="10">
        <f>L72/E72</f>
        <v>1</v>
      </c>
      <c r="O72" s="132">
        <f t="shared" ref="O72" si="71">L72+I72</f>
        <v>3</v>
      </c>
      <c r="P72" s="132">
        <f t="shared" si="60"/>
        <v>599.73</v>
      </c>
      <c r="Q72" s="12">
        <f t="shared" ref="Q72" si="72">P72/G72</f>
        <v>1</v>
      </c>
      <c r="R72" s="11">
        <f t="shared" ref="R72" si="73">E72-O72</f>
        <v>0</v>
      </c>
      <c r="S72" s="83">
        <f t="shared" ref="S72:S89" si="74">TRUNC(G72-P72,2)</f>
        <v>0</v>
      </c>
      <c r="T72" s="90">
        <f t="shared" ref="T72" si="75">S72/G72</f>
        <v>0</v>
      </c>
      <c r="U72" s="126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</row>
    <row r="73" spans="1:34" ht="17" x14ac:dyDescent="0.2">
      <c r="A73" s="137" t="s">
        <v>103</v>
      </c>
      <c r="B73" s="138"/>
      <c r="C73" s="139" t="s">
        <v>202</v>
      </c>
      <c r="D73" s="174" t="s">
        <v>295</v>
      </c>
      <c r="E73" s="29" t="s">
        <v>271</v>
      </c>
      <c r="F73" s="93">
        <v>179.15</v>
      </c>
      <c r="G73" s="94">
        <v>537.45000000000005</v>
      </c>
      <c r="H73" s="10">
        <f t="shared" si="49"/>
        <v>6.5950682804616942E-4</v>
      </c>
      <c r="I73" s="76"/>
      <c r="J73" s="79"/>
      <c r="K73" s="12"/>
      <c r="L73" s="131">
        <v>3</v>
      </c>
      <c r="M73" s="79">
        <f t="shared" ref="M73" si="76">TRUNC(L73*F73,2)</f>
        <v>537.45000000000005</v>
      </c>
      <c r="N73" s="10">
        <f>L73/E73</f>
        <v>1</v>
      </c>
      <c r="O73" s="132">
        <f t="shared" ref="O73:O79" si="77">L73+I73</f>
        <v>3</v>
      </c>
      <c r="P73" s="132">
        <f t="shared" si="60"/>
        <v>537.45000000000005</v>
      </c>
      <c r="Q73" s="12">
        <f t="shared" ref="Q73:Q79" si="78">P73/G73</f>
        <v>1</v>
      </c>
      <c r="R73" s="11">
        <f t="shared" ref="R73:R79" si="79">E73-O73</f>
        <v>0</v>
      </c>
      <c r="S73" s="83">
        <f t="shared" si="74"/>
        <v>0</v>
      </c>
      <c r="T73" s="90">
        <f t="shared" ref="T73:T79" si="80">S73/G73</f>
        <v>0</v>
      </c>
      <c r="U73" s="126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</row>
    <row r="74" spans="1:34" s="5" customFormat="1" ht="17" x14ac:dyDescent="0.2">
      <c r="A74" s="137" t="s">
        <v>104</v>
      </c>
      <c r="B74" s="138"/>
      <c r="C74" s="139" t="s">
        <v>203</v>
      </c>
      <c r="D74" s="174" t="s">
        <v>290</v>
      </c>
      <c r="E74" s="29" t="s">
        <v>240</v>
      </c>
      <c r="F74" s="93">
        <v>2315.6999999999998</v>
      </c>
      <c r="G74" s="94">
        <v>2315.6999999999998</v>
      </c>
      <c r="H74" s="10">
        <f t="shared" si="49"/>
        <v>2.8416037988771314E-3</v>
      </c>
      <c r="I74" s="76"/>
      <c r="J74" s="79"/>
      <c r="K74" s="12"/>
      <c r="L74" s="131"/>
      <c r="M74" s="79"/>
      <c r="N74" s="10"/>
      <c r="O74" s="132">
        <f t="shared" si="77"/>
        <v>0</v>
      </c>
      <c r="P74" s="132">
        <f t="shared" si="60"/>
        <v>0</v>
      </c>
      <c r="Q74" s="12">
        <f t="shared" si="78"/>
        <v>0</v>
      </c>
      <c r="R74" s="11">
        <f t="shared" si="79"/>
        <v>1</v>
      </c>
      <c r="S74" s="83">
        <f t="shared" si="74"/>
        <v>2315.6999999999998</v>
      </c>
      <c r="T74" s="90">
        <f t="shared" si="80"/>
        <v>1</v>
      </c>
      <c r="U74" s="126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</row>
    <row r="75" spans="1:34" s="5" customFormat="1" ht="17" x14ac:dyDescent="0.2">
      <c r="A75" s="137" t="s">
        <v>105</v>
      </c>
      <c r="B75" s="138"/>
      <c r="C75" s="139" t="s">
        <v>204</v>
      </c>
      <c r="D75" s="174" t="s">
        <v>290</v>
      </c>
      <c r="E75" s="29" t="s">
        <v>240</v>
      </c>
      <c r="F75" s="93">
        <v>223.99</v>
      </c>
      <c r="G75" s="94">
        <v>223.99</v>
      </c>
      <c r="H75" s="10">
        <f t="shared" si="49"/>
        <v>2.7485893462473064E-4</v>
      </c>
      <c r="I75" s="76"/>
      <c r="J75" s="79"/>
      <c r="K75" s="12"/>
      <c r="L75" s="131"/>
      <c r="M75" s="79"/>
      <c r="N75" s="10"/>
      <c r="O75" s="132">
        <f t="shared" si="77"/>
        <v>0</v>
      </c>
      <c r="P75" s="132">
        <f t="shared" si="60"/>
        <v>0</v>
      </c>
      <c r="Q75" s="12">
        <f t="shared" si="78"/>
        <v>0</v>
      </c>
      <c r="R75" s="11">
        <f t="shared" si="79"/>
        <v>1</v>
      </c>
      <c r="S75" s="83">
        <f t="shared" si="74"/>
        <v>223.99</v>
      </c>
      <c r="T75" s="90">
        <f t="shared" si="80"/>
        <v>1</v>
      </c>
      <c r="U75" s="126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</row>
    <row r="76" spans="1:34" s="5" customFormat="1" ht="17" x14ac:dyDescent="0.2">
      <c r="A76" s="146" t="s">
        <v>106</v>
      </c>
      <c r="B76" s="147"/>
      <c r="C76" s="148" t="s">
        <v>205</v>
      </c>
      <c r="D76" s="177" t="s">
        <v>290</v>
      </c>
      <c r="E76" s="51" t="s">
        <v>240</v>
      </c>
      <c r="F76" s="93">
        <v>968.32</v>
      </c>
      <c r="G76" s="81">
        <v>968.32</v>
      </c>
      <c r="H76" s="10">
        <f t="shared" si="49"/>
        <v>1.1882289547561014E-3</v>
      </c>
      <c r="I76" s="76"/>
      <c r="J76" s="79"/>
      <c r="K76" s="12"/>
      <c r="L76" s="131"/>
      <c r="M76" s="79"/>
      <c r="N76" s="10"/>
      <c r="O76" s="132">
        <f t="shared" si="77"/>
        <v>0</v>
      </c>
      <c r="P76" s="132">
        <f t="shared" si="60"/>
        <v>0</v>
      </c>
      <c r="Q76" s="12">
        <f t="shared" si="78"/>
        <v>0</v>
      </c>
      <c r="R76" s="11">
        <f t="shared" si="79"/>
        <v>1</v>
      </c>
      <c r="S76" s="83">
        <f t="shared" si="74"/>
        <v>968.32</v>
      </c>
      <c r="T76" s="90">
        <f t="shared" si="80"/>
        <v>1</v>
      </c>
      <c r="U76" s="149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</row>
    <row r="77" spans="1:34" s="5" customFormat="1" ht="34" x14ac:dyDescent="0.2">
      <c r="A77" s="146" t="s">
        <v>107</v>
      </c>
      <c r="B77" s="147"/>
      <c r="C77" s="151" t="s">
        <v>206</v>
      </c>
      <c r="D77" s="177" t="s">
        <v>290</v>
      </c>
      <c r="E77" s="29" t="s">
        <v>240</v>
      </c>
      <c r="F77" s="93">
        <v>1175.08</v>
      </c>
      <c r="G77" s="81">
        <v>1175.08</v>
      </c>
      <c r="H77" s="10">
        <f t="shared" si="49"/>
        <v>1.4419448944096988E-3</v>
      </c>
      <c r="I77" s="76"/>
      <c r="J77" s="79"/>
      <c r="K77" s="12"/>
      <c r="L77" s="131"/>
      <c r="M77" s="79"/>
      <c r="N77" s="10"/>
      <c r="O77" s="132">
        <f t="shared" si="77"/>
        <v>0</v>
      </c>
      <c r="P77" s="132">
        <f t="shared" si="60"/>
        <v>0</v>
      </c>
      <c r="Q77" s="12">
        <f t="shared" si="78"/>
        <v>0</v>
      </c>
      <c r="R77" s="11">
        <f t="shared" si="79"/>
        <v>1</v>
      </c>
      <c r="S77" s="83">
        <f t="shared" si="74"/>
        <v>1175.08</v>
      </c>
      <c r="T77" s="90">
        <f t="shared" si="80"/>
        <v>1</v>
      </c>
      <c r="U77" s="149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</row>
    <row r="78" spans="1:34" s="5" customFormat="1" ht="17" x14ac:dyDescent="0.2">
      <c r="A78" s="146" t="s">
        <v>108</v>
      </c>
      <c r="B78" s="147"/>
      <c r="C78" s="151" t="s">
        <v>207</v>
      </c>
      <c r="D78" s="152" t="s">
        <v>294</v>
      </c>
      <c r="E78" s="29" t="s">
        <v>272</v>
      </c>
      <c r="F78" s="93">
        <v>357.1</v>
      </c>
      <c r="G78" s="96">
        <v>1999.76</v>
      </c>
      <c r="H78" s="10">
        <f t="shared" si="49"/>
        <v>2.453912688535878E-3</v>
      </c>
      <c r="I78" s="76"/>
      <c r="J78" s="79"/>
      <c r="K78" s="12"/>
      <c r="L78" s="131"/>
      <c r="M78" s="79"/>
      <c r="N78" s="10"/>
      <c r="O78" s="132">
        <f t="shared" si="77"/>
        <v>0</v>
      </c>
      <c r="P78" s="132">
        <f t="shared" si="60"/>
        <v>0</v>
      </c>
      <c r="Q78" s="12">
        <f t="shared" si="78"/>
        <v>0</v>
      </c>
      <c r="R78" s="11">
        <f t="shared" si="79"/>
        <v>5.6</v>
      </c>
      <c r="S78" s="83">
        <f t="shared" si="74"/>
        <v>1999.76</v>
      </c>
      <c r="T78" s="90">
        <f t="shared" si="80"/>
        <v>1</v>
      </c>
      <c r="U78" s="153"/>
      <c r="V78" s="154"/>
      <c r="W78" s="150"/>
      <c r="X78" s="155"/>
      <c r="Y78" s="150"/>
      <c r="Z78" s="156"/>
      <c r="AA78" s="149"/>
      <c r="AB78" s="154"/>
      <c r="AC78" s="149"/>
      <c r="AD78" s="154"/>
      <c r="AE78" s="149"/>
      <c r="AF78" s="154"/>
      <c r="AG78" s="149"/>
      <c r="AH78" s="155"/>
    </row>
    <row r="79" spans="1:34" s="5" customFormat="1" ht="17" x14ac:dyDescent="0.2">
      <c r="A79" s="92" t="s">
        <v>109</v>
      </c>
      <c r="B79" s="13"/>
      <c r="C79" s="157" t="s">
        <v>208</v>
      </c>
      <c r="D79" s="177" t="s">
        <v>291</v>
      </c>
      <c r="E79" s="51" t="s">
        <v>273</v>
      </c>
      <c r="F79" s="93">
        <v>805.45</v>
      </c>
      <c r="G79" s="81">
        <v>1691.44</v>
      </c>
      <c r="H79" s="68">
        <f t="shared" si="49"/>
        <v>2.075572107601475E-3</v>
      </c>
      <c r="I79" s="77"/>
      <c r="J79" s="80"/>
      <c r="K79" s="69"/>
      <c r="L79" s="158"/>
      <c r="M79" s="80"/>
      <c r="N79" s="68"/>
      <c r="O79" s="132">
        <f t="shared" si="77"/>
        <v>0</v>
      </c>
      <c r="P79" s="132">
        <f t="shared" si="60"/>
        <v>0</v>
      </c>
      <c r="Q79" s="12">
        <f t="shared" si="78"/>
        <v>0</v>
      </c>
      <c r="R79" s="11">
        <f t="shared" si="79"/>
        <v>2.1</v>
      </c>
      <c r="S79" s="83">
        <f t="shared" si="74"/>
        <v>1691.44</v>
      </c>
      <c r="T79" s="90">
        <f t="shared" si="80"/>
        <v>1</v>
      </c>
      <c r="U79" s="159"/>
      <c r="V79" s="154"/>
      <c r="W79" s="150"/>
      <c r="X79" s="155"/>
      <c r="Y79" s="150"/>
      <c r="Z79" s="156"/>
      <c r="AA79" s="149"/>
      <c r="AB79" s="154"/>
      <c r="AC79" s="149"/>
      <c r="AD79" s="154"/>
      <c r="AE79" s="149"/>
      <c r="AF79" s="154"/>
      <c r="AG79" s="149"/>
      <c r="AH79" s="155"/>
    </row>
    <row r="80" spans="1:34" s="117" customFormat="1" ht="17" x14ac:dyDescent="0.2">
      <c r="A80" s="189" t="s">
        <v>110</v>
      </c>
      <c r="B80" s="190"/>
      <c r="C80" s="118" t="s">
        <v>209</v>
      </c>
      <c r="D80" s="191"/>
      <c r="E80" s="103"/>
      <c r="F80" s="103"/>
      <c r="G80" s="104">
        <f>SUM(G81:G84)</f>
        <v>30723.02</v>
      </c>
      <c r="H80" s="37">
        <f t="shared" si="49"/>
        <v>3.7700328343471992E-2</v>
      </c>
      <c r="I80" s="87"/>
      <c r="J80" s="85"/>
      <c r="K80" s="39"/>
      <c r="L80" s="192"/>
      <c r="M80" s="85"/>
      <c r="N80" s="37"/>
      <c r="O80" s="105"/>
      <c r="P80" s="84"/>
      <c r="Q80" s="61"/>
      <c r="R80" s="38"/>
      <c r="S80" s="84"/>
      <c r="T80" s="91"/>
      <c r="U80" s="193"/>
      <c r="V80" s="112"/>
      <c r="W80" s="113"/>
      <c r="X80" s="114"/>
      <c r="Y80" s="113"/>
      <c r="Z80" s="115"/>
      <c r="AA80" s="116"/>
      <c r="AB80" s="112"/>
      <c r="AC80" s="116"/>
      <c r="AD80" s="112"/>
      <c r="AE80" s="116"/>
      <c r="AF80" s="112"/>
      <c r="AG80" s="116"/>
      <c r="AH80" s="114"/>
    </row>
    <row r="81" spans="1:34" s="5" customFormat="1" ht="17" x14ac:dyDescent="0.2">
      <c r="A81" s="160" t="s">
        <v>111</v>
      </c>
      <c r="B81" s="161"/>
      <c r="C81" s="162" t="s">
        <v>210</v>
      </c>
      <c r="D81" s="177" t="s">
        <v>290</v>
      </c>
      <c r="E81" s="51" t="s">
        <v>274</v>
      </c>
      <c r="F81" s="93">
        <v>739.26</v>
      </c>
      <c r="G81" s="81">
        <v>11088.9</v>
      </c>
      <c r="H81" s="10">
        <f t="shared" si="49"/>
        <v>1.360722907344156E-2</v>
      </c>
      <c r="I81" s="76"/>
      <c r="J81" s="79"/>
      <c r="K81" s="12"/>
      <c r="L81" s="158"/>
      <c r="M81" s="79"/>
      <c r="N81" s="10"/>
      <c r="O81" s="132">
        <f t="shared" ref="O81" si="81">L81+I81</f>
        <v>0</v>
      </c>
      <c r="P81" s="132">
        <f t="shared" si="60"/>
        <v>0</v>
      </c>
      <c r="Q81" s="12">
        <f t="shared" ref="Q81" si="82">P81/G81</f>
        <v>0</v>
      </c>
      <c r="R81" s="11">
        <f t="shared" ref="R81" si="83">E81-O81</f>
        <v>15</v>
      </c>
      <c r="S81" s="83">
        <f t="shared" si="74"/>
        <v>11088.9</v>
      </c>
      <c r="T81" s="90">
        <f t="shared" ref="T81" si="84">S81/G81</f>
        <v>1</v>
      </c>
      <c r="U81" s="149"/>
      <c r="V81" s="155"/>
      <c r="W81" s="150"/>
      <c r="X81" s="155"/>
      <c r="Y81" s="150"/>
      <c r="Z81" s="155"/>
      <c r="AA81" s="149"/>
      <c r="AB81" s="154"/>
      <c r="AC81" s="149"/>
      <c r="AD81" s="154"/>
      <c r="AE81" s="149"/>
      <c r="AF81" s="154"/>
      <c r="AG81" s="149"/>
      <c r="AH81" s="155"/>
    </row>
    <row r="82" spans="1:34" s="5" customFormat="1" ht="17" x14ac:dyDescent="0.2">
      <c r="A82" s="146" t="s">
        <v>112</v>
      </c>
      <c r="B82" s="147"/>
      <c r="C82" s="163" t="s">
        <v>211</v>
      </c>
      <c r="D82" s="177" t="s">
        <v>290</v>
      </c>
      <c r="E82" s="51" t="s">
        <v>275</v>
      </c>
      <c r="F82" s="93">
        <v>693.88</v>
      </c>
      <c r="G82" s="81">
        <v>9020.44</v>
      </c>
      <c r="H82" s="10">
        <f t="shared" si="49"/>
        <v>1.1069014367812425E-2</v>
      </c>
      <c r="I82" s="76"/>
      <c r="J82" s="79"/>
      <c r="K82" s="12"/>
      <c r="L82" s="158"/>
      <c r="M82" s="79"/>
      <c r="N82" s="10"/>
      <c r="O82" s="132">
        <f t="shared" ref="O82:O84" si="85">L82+I82</f>
        <v>0</v>
      </c>
      <c r="P82" s="132">
        <f t="shared" si="60"/>
        <v>0</v>
      </c>
      <c r="Q82" s="12">
        <f t="shared" ref="Q82:Q84" si="86">P82/G82</f>
        <v>0</v>
      </c>
      <c r="R82" s="11">
        <f t="shared" ref="R82:R84" si="87">E82-O82</f>
        <v>13</v>
      </c>
      <c r="S82" s="83">
        <f t="shared" si="74"/>
        <v>9020.44</v>
      </c>
      <c r="T82" s="90">
        <f t="shared" ref="T82:T84" si="88">S82/G82</f>
        <v>1</v>
      </c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</row>
    <row r="83" spans="1:34" s="5" customFormat="1" ht="17" x14ac:dyDescent="0.2">
      <c r="A83" s="146" t="s">
        <v>113</v>
      </c>
      <c r="B83" s="147"/>
      <c r="C83" s="157" t="s">
        <v>201</v>
      </c>
      <c r="D83" s="177" t="s">
        <v>295</v>
      </c>
      <c r="E83" s="29" t="s">
        <v>276</v>
      </c>
      <c r="F83" s="93">
        <v>199.91</v>
      </c>
      <c r="G83" s="81">
        <v>5597.48</v>
      </c>
      <c r="H83" s="10">
        <f t="shared" si="49"/>
        <v>6.868687840453757E-3</v>
      </c>
      <c r="I83" s="76"/>
      <c r="J83" s="79"/>
      <c r="K83" s="12"/>
      <c r="L83" s="158">
        <v>28</v>
      </c>
      <c r="M83" s="79">
        <f t="shared" ref="M83:M84" si="89">TRUNC(L83*F83,2)</f>
        <v>5597.48</v>
      </c>
      <c r="N83" s="10">
        <f>L83/E83</f>
        <v>1</v>
      </c>
      <c r="O83" s="132">
        <f t="shared" si="85"/>
        <v>28</v>
      </c>
      <c r="P83" s="132">
        <f t="shared" si="60"/>
        <v>5597.48</v>
      </c>
      <c r="Q83" s="12">
        <f t="shared" si="86"/>
        <v>1</v>
      </c>
      <c r="R83" s="11">
        <f t="shared" si="87"/>
        <v>0</v>
      </c>
      <c r="S83" s="83">
        <f t="shared" si="74"/>
        <v>0</v>
      </c>
      <c r="T83" s="90">
        <f t="shared" si="88"/>
        <v>0</v>
      </c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</row>
    <row r="84" spans="1:34" ht="17" x14ac:dyDescent="0.2">
      <c r="A84" s="146" t="s">
        <v>114</v>
      </c>
      <c r="B84" s="147"/>
      <c r="C84" s="157" t="s">
        <v>202</v>
      </c>
      <c r="D84" s="177" t="s">
        <v>295</v>
      </c>
      <c r="E84" s="51" t="s">
        <v>276</v>
      </c>
      <c r="F84" s="93">
        <v>179.15</v>
      </c>
      <c r="G84" s="81">
        <v>5016.2</v>
      </c>
      <c r="H84" s="10">
        <f t="shared" si="49"/>
        <v>6.1553970617642473E-3</v>
      </c>
      <c r="I84" s="76"/>
      <c r="J84" s="79"/>
      <c r="K84" s="12"/>
      <c r="L84" s="158">
        <v>28</v>
      </c>
      <c r="M84" s="79">
        <f t="shared" si="89"/>
        <v>5016.2</v>
      </c>
      <c r="N84" s="10">
        <f>L84/E84</f>
        <v>1</v>
      </c>
      <c r="O84" s="132">
        <f t="shared" si="85"/>
        <v>28</v>
      </c>
      <c r="P84" s="132">
        <f t="shared" si="60"/>
        <v>5016.2</v>
      </c>
      <c r="Q84" s="12">
        <f t="shared" si="86"/>
        <v>1</v>
      </c>
      <c r="R84" s="11">
        <f t="shared" si="87"/>
        <v>0</v>
      </c>
      <c r="S84" s="83">
        <f t="shared" si="74"/>
        <v>0</v>
      </c>
      <c r="T84" s="90">
        <f t="shared" si="88"/>
        <v>0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s="108" customFormat="1" ht="17" x14ac:dyDescent="0.2">
      <c r="A85" s="110" t="s">
        <v>115</v>
      </c>
      <c r="B85" s="119"/>
      <c r="C85" s="118" t="s">
        <v>212</v>
      </c>
      <c r="D85" s="191"/>
      <c r="E85" s="103"/>
      <c r="F85" s="103"/>
      <c r="G85" s="104">
        <f>SUM(G86:G89)</f>
        <v>11292.970000000001</v>
      </c>
      <c r="H85" s="37">
        <f t="shared" si="49"/>
        <v>1.3857644104420039E-2</v>
      </c>
      <c r="I85" s="87"/>
      <c r="J85" s="85"/>
      <c r="K85" s="39"/>
      <c r="L85" s="192"/>
      <c r="M85" s="85"/>
      <c r="N85" s="37"/>
      <c r="O85" s="105"/>
      <c r="P85" s="84"/>
      <c r="Q85" s="61"/>
      <c r="R85" s="38"/>
      <c r="S85" s="84"/>
      <c r="T85" s="91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</row>
    <row r="86" spans="1:34" ht="34" x14ac:dyDescent="0.2">
      <c r="A86" s="146" t="s">
        <v>116</v>
      </c>
      <c r="B86" s="147"/>
      <c r="C86" s="157" t="s">
        <v>213</v>
      </c>
      <c r="D86" s="177" t="s">
        <v>290</v>
      </c>
      <c r="E86" s="29" t="s">
        <v>277</v>
      </c>
      <c r="F86" s="93">
        <v>70.02</v>
      </c>
      <c r="G86" s="81">
        <v>5111.46</v>
      </c>
      <c r="H86" s="10">
        <f t="shared" si="49"/>
        <v>6.2722909503858454E-3</v>
      </c>
      <c r="I86" s="76"/>
      <c r="J86" s="79"/>
      <c r="K86" s="12"/>
      <c r="L86" s="158"/>
      <c r="M86" s="79"/>
      <c r="N86" s="10"/>
      <c r="O86" s="132">
        <f t="shared" ref="O86" si="90">L86+I86</f>
        <v>0</v>
      </c>
      <c r="P86" s="132">
        <f t="shared" si="60"/>
        <v>0</v>
      </c>
      <c r="Q86" s="12">
        <f t="shared" ref="Q86" si="91">P86/G86</f>
        <v>0</v>
      </c>
      <c r="R86" s="11">
        <f t="shared" ref="R86" si="92">E86-O86</f>
        <v>73</v>
      </c>
      <c r="S86" s="83">
        <f t="shared" si="74"/>
        <v>5111.46</v>
      </c>
      <c r="T86" s="90">
        <f t="shared" ref="T86" si="93">S86/G86</f>
        <v>1</v>
      </c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51" x14ac:dyDescent="0.2">
      <c r="A87" s="146" t="s">
        <v>117</v>
      </c>
      <c r="B87" s="147"/>
      <c r="C87" s="157" t="s">
        <v>214</v>
      </c>
      <c r="D87" s="177" t="s">
        <v>292</v>
      </c>
      <c r="E87" s="29" t="s">
        <v>240</v>
      </c>
      <c r="F87" s="93">
        <v>3255.67</v>
      </c>
      <c r="G87" s="81">
        <v>3255.67</v>
      </c>
      <c r="H87" s="10">
        <f t="shared" si="49"/>
        <v>3.9950443666668008E-3</v>
      </c>
      <c r="I87" s="76"/>
      <c r="J87" s="79"/>
      <c r="K87" s="12"/>
      <c r="L87" s="158"/>
      <c r="M87" s="79"/>
      <c r="N87" s="10"/>
      <c r="O87" s="132">
        <f t="shared" ref="O87:O89" si="94">L87+I87</f>
        <v>0</v>
      </c>
      <c r="P87" s="132">
        <f t="shared" si="60"/>
        <v>0</v>
      </c>
      <c r="Q87" s="12">
        <f t="shared" ref="Q87:Q89" si="95">P87/G87</f>
        <v>0</v>
      </c>
      <c r="R87" s="11">
        <f t="shared" ref="R87:R89" si="96">E87-O87</f>
        <v>1</v>
      </c>
      <c r="S87" s="83">
        <f t="shared" si="74"/>
        <v>3255.67</v>
      </c>
      <c r="T87" s="90">
        <f t="shared" ref="T87:T89" si="97">S87/G87</f>
        <v>1</v>
      </c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51" x14ac:dyDescent="0.2">
      <c r="A88" s="146" t="s">
        <v>118</v>
      </c>
      <c r="B88" s="147"/>
      <c r="C88" s="157" t="s">
        <v>215</v>
      </c>
      <c r="D88" s="177" t="s">
        <v>292</v>
      </c>
      <c r="E88" s="51" t="s">
        <v>278</v>
      </c>
      <c r="F88" s="93">
        <v>87.51</v>
      </c>
      <c r="G88" s="81">
        <v>612.57000000000005</v>
      </c>
      <c r="H88" s="10">
        <f t="shared" si="49"/>
        <v>7.5168685023023908E-4</v>
      </c>
      <c r="I88" s="76"/>
      <c r="J88" s="79"/>
      <c r="K88" s="12"/>
      <c r="L88" s="158"/>
      <c r="M88" s="79"/>
      <c r="N88" s="10"/>
      <c r="O88" s="132">
        <f t="shared" si="94"/>
        <v>0</v>
      </c>
      <c r="P88" s="132">
        <f t="shared" si="60"/>
        <v>0</v>
      </c>
      <c r="Q88" s="12">
        <f t="shared" si="95"/>
        <v>0</v>
      </c>
      <c r="R88" s="11">
        <f t="shared" si="96"/>
        <v>7</v>
      </c>
      <c r="S88" s="83">
        <f t="shared" si="74"/>
        <v>612.57000000000005</v>
      </c>
      <c r="T88" s="90">
        <f t="shared" si="97"/>
        <v>1</v>
      </c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7" x14ac:dyDescent="0.2">
      <c r="A89" s="146" t="s">
        <v>119</v>
      </c>
      <c r="B89" s="147"/>
      <c r="C89" s="157" t="s">
        <v>216</v>
      </c>
      <c r="D89" s="177" t="s">
        <v>295</v>
      </c>
      <c r="E89" s="29" t="s">
        <v>271</v>
      </c>
      <c r="F89" s="93">
        <v>771.09</v>
      </c>
      <c r="G89" s="81">
        <v>2313.27</v>
      </c>
      <c r="H89" s="10">
        <f t="shared" si="49"/>
        <v>2.8386219371371517E-3</v>
      </c>
      <c r="I89" s="76"/>
      <c r="J89" s="79"/>
      <c r="K89" s="12"/>
      <c r="L89" s="158"/>
      <c r="M89" s="79"/>
      <c r="N89" s="10"/>
      <c r="O89" s="132">
        <f t="shared" si="94"/>
        <v>0</v>
      </c>
      <c r="P89" s="132">
        <f t="shared" si="60"/>
        <v>0</v>
      </c>
      <c r="Q89" s="12">
        <f t="shared" si="95"/>
        <v>0</v>
      </c>
      <c r="R89" s="11">
        <f t="shared" si="96"/>
        <v>3</v>
      </c>
      <c r="S89" s="83">
        <f t="shared" si="74"/>
        <v>2313.27</v>
      </c>
      <c r="T89" s="90">
        <f t="shared" si="97"/>
        <v>1</v>
      </c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s="108" customFormat="1" ht="17" x14ac:dyDescent="0.2">
      <c r="A90" s="110" t="s">
        <v>120</v>
      </c>
      <c r="B90" s="119"/>
      <c r="C90" s="118" t="s">
        <v>217</v>
      </c>
      <c r="D90" s="191"/>
      <c r="E90" s="109"/>
      <c r="F90" s="109"/>
      <c r="G90" s="104">
        <f>SUM(G91,G102,G104)</f>
        <v>9108.49</v>
      </c>
      <c r="H90" s="37"/>
      <c r="I90" s="87"/>
      <c r="J90" s="85"/>
      <c r="K90" s="39"/>
      <c r="L90" s="86"/>
      <c r="M90" s="85"/>
      <c r="N90" s="37"/>
      <c r="O90" s="105"/>
      <c r="P90" s="84"/>
      <c r="Q90" s="61"/>
      <c r="R90" s="38"/>
      <c r="S90" s="84"/>
      <c r="T90" s="91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</row>
    <row r="91" spans="1:34" s="108" customFormat="1" ht="17" x14ac:dyDescent="0.2">
      <c r="A91" s="110" t="s">
        <v>121</v>
      </c>
      <c r="B91" s="119"/>
      <c r="C91" s="118" t="s">
        <v>218</v>
      </c>
      <c r="D91" s="191"/>
      <c r="E91" s="103"/>
      <c r="F91" s="103"/>
      <c r="G91" s="104">
        <f>SUM(G92:G101)</f>
        <v>7618.84</v>
      </c>
      <c r="H91" s="37">
        <f>G91/G$116</f>
        <v>9.3491059666783449E-3</v>
      </c>
      <c r="I91" s="87"/>
      <c r="J91" s="85"/>
      <c r="K91" s="39"/>
      <c r="L91" s="86"/>
      <c r="M91" s="85"/>
      <c r="N91" s="37"/>
      <c r="O91" s="105"/>
      <c r="P91" s="84"/>
      <c r="Q91" s="61"/>
      <c r="R91" s="38"/>
      <c r="S91" s="84"/>
      <c r="T91" s="91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</row>
    <row r="92" spans="1:34" ht="17" x14ac:dyDescent="0.2">
      <c r="A92" s="146" t="s">
        <v>122</v>
      </c>
      <c r="B92" s="147"/>
      <c r="C92" s="157" t="s">
        <v>219</v>
      </c>
      <c r="D92" s="177" t="s">
        <v>294</v>
      </c>
      <c r="E92" s="51" t="s">
        <v>279</v>
      </c>
      <c r="F92" s="93">
        <v>13.62</v>
      </c>
      <c r="G92" s="81">
        <v>1906.8</v>
      </c>
      <c r="H92" s="10">
        <f>G92/G$116</f>
        <v>2.3398411381866883E-3</v>
      </c>
      <c r="I92" s="76"/>
      <c r="J92" s="79"/>
      <c r="K92" s="12"/>
      <c r="L92" s="131"/>
      <c r="M92" s="79"/>
      <c r="N92" s="10"/>
      <c r="O92" s="132">
        <f t="shared" ref="O92" si="98">L92+I92</f>
        <v>0</v>
      </c>
      <c r="P92" s="132">
        <f t="shared" ref="P92:P115" si="99">TRUNC(M92+J92,2)</f>
        <v>0</v>
      </c>
      <c r="Q92" s="12">
        <f t="shared" ref="Q92" si="100">P92/G92</f>
        <v>0</v>
      </c>
      <c r="R92" s="11">
        <f t="shared" ref="R92" si="101">E92-O92</f>
        <v>140</v>
      </c>
      <c r="S92" s="83">
        <f t="shared" ref="S92:S112" si="102">TRUNC(G92-P92,2)</f>
        <v>1906.8</v>
      </c>
      <c r="T92" s="90">
        <f t="shared" ref="T92" si="103">S92/G92</f>
        <v>1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7" x14ac:dyDescent="0.2">
      <c r="A93" s="146" t="s">
        <v>123</v>
      </c>
      <c r="B93" s="147"/>
      <c r="C93" s="157" t="s">
        <v>220</v>
      </c>
      <c r="D93" s="177" t="s">
        <v>290</v>
      </c>
      <c r="E93" s="29" t="s">
        <v>280</v>
      </c>
      <c r="F93" s="93">
        <v>19.309999999999999</v>
      </c>
      <c r="G93" s="81">
        <v>212.41</v>
      </c>
      <c r="H93" s="10"/>
      <c r="I93" s="76"/>
      <c r="J93" s="79"/>
      <c r="K93" s="12"/>
      <c r="L93" s="131"/>
      <c r="M93" s="79"/>
      <c r="N93" s="10"/>
      <c r="O93" s="132">
        <f t="shared" ref="O93:O101" si="104">L93+I93</f>
        <v>0</v>
      </c>
      <c r="P93" s="132">
        <f t="shared" si="99"/>
        <v>0</v>
      </c>
      <c r="Q93" s="12">
        <f t="shared" ref="Q93:Q101" si="105">P93/G93</f>
        <v>0</v>
      </c>
      <c r="R93" s="11">
        <f t="shared" ref="R93:R101" si="106">E93-O93</f>
        <v>11</v>
      </c>
      <c r="S93" s="83">
        <f t="shared" si="102"/>
        <v>212.41</v>
      </c>
      <c r="T93" s="90">
        <f t="shared" ref="T93:T101" si="107">S93/G93</f>
        <v>1</v>
      </c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7" x14ac:dyDescent="0.2">
      <c r="A94" s="146" t="s">
        <v>124</v>
      </c>
      <c r="B94" s="147"/>
      <c r="C94" s="157" t="s">
        <v>221</v>
      </c>
      <c r="D94" s="177" t="s">
        <v>290</v>
      </c>
      <c r="E94" s="29" t="s">
        <v>281</v>
      </c>
      <c r="F94" s="93">
        <v>5.92</v>
      </c>
      <c r="G94" s="81">
        <v>130.24</v>
      </c>
      <c r="H94" s="10">
        <f>G94/G$116</f>
        <v>1.5981797243414848E-4</v>
      </c>
      <c r="I94" s="76"/>
      <c r="J94" s="79"/>
      <c r="K94" s="12"/>
      <c r="L94" s="131"/>
      <c r="M94" s="79"/>
      <c r="N94" s="10"/>
      <c r="O94" s="132">
        <f t="shared" si="104"/>
        <v>0</v>
      </c>
      <c r="P94" s="132">
        <f t="shared" si="99"/>
        <v>0</v>
      </c>
      <c r="Q94" s="12">
        <f t="shared" si="105"/>
        <v>0</v>
      </c>
      <c r="R94" s="11">
        <f t="shared" si="106"/>
        <v>22</v>
      </c>
      <c r="S94" s="83">
        <f t="shared" si="102"/>
        <v>130.24</v>
      </c>
      <c r="T94" s="90">
        <f t="shared" si="107"/>
        <v>1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7" x14ac:dyDescent="0.2">
      <c r="A95" s="146" t="s">
        <v>125</v>
      </c>
      <c r="B95" s="147"/>
      <c r="C95" s="157" t="s">
        <v>222</v>
      </c>
      <c r="D95" s="177" t="s">
        <v>290</v>
      </c>
      <c r="E95" s="29" t="s">
        <v>282</v>
      </c>
      <c r="F95" s="93">
        <v>21.63</v>
      </c>
      <c r="G95" s="81">
        <v>43.26</v>
      </c>
      <c r="H95" s="10"/>
      <c r="I95" s="76"/>
      <c r="J95" s="79"/>
      <c r="K95" s="12"/>
      <c r="L95" s="131"/>
      <c r="M95" s="79"/>
      <c r="N95" s="10"/>
      <c r="O95" s="132">
        <f t="shared" si="104"/>
        <v>0</v>
      </c>
      <c r="P95" s="132">
        <f t="shared" si="99"/>
        <v>0</v>
      </c>
      <c r="Q95" s="12">
        <f t="shared" si="105"/>
        <v>0</v>
      </c>
      <c r="R95" s="11">
        <f t="shared" si="106"/>
        <v>2</v>
      </c>
      <c r="S95" s="83">
        <f t="shared" si="102"/>
        <v>43.26</v>
      </c>
      <c r="T95" s="90">
        <f t="shared" si="107"/>
        <v>1</v>
      </c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7" x14ac:dyDescent="0.2">
      <c r="A96" s="146" t="s">
        <v>126</v>
      </c>
      <c r="B96" s="147"/>
      <c r="C96" s="157" t="s">
        <v>223</v>
      </c>
      <c r="D96" s="177" t="s">
        <v>290</v>
      </c>
      <c r="E96" s="29" t="s">
        <v>283</v>
      </c>
      <c r="F96" s="93">
        <v>18.149999999999999</v>
      </c>
      <c r="G96" s="81">
        <v>90.75</v>
      </c>
      <c r="H96" s="10">
        <f>G96/G$116</f>
        <v>1.1135965140048352E-4</v>
      </c>
      <c r="I96" s="76"/>
      <c r="J96" s="79"/>
      <c r="K96" s="12"/>
      <c r="L96" s="131"/>
      <c r="M96" s="79"/>
      <c r="N96" s="10"/>
      <c r="O96" s="132">
        <f t="shared" si="104"/>
        <v>0</v>
      </c>
      <c r="P96" s="132">
        <f t="shared" si="99"/>
        <v>0</v>
      </c>
      <c r="Q96" s="12">
        <f t="shared" si="105"/>
        <v>0</v>
      </c>
      <c r="R96" s="11">
        <f t="shared" si="106"/>
        <v>5</v>
      </c>
      <c r="S96" s="83">
        <f t="shared" si="102"/>
        <v>90.75</v>
      </c>
      <c r="T96" s="90">
        <f t="shared" si="107"/>
        <v>1</v>
      </c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7" x14ac:dyDescent="0.2">
      <c r="A97" s="146" t="s">
        <v>127</v>
      </c>
      <c r="B97" s="147"/>
      <c r="C97" s="157" t="s">
        <v>224</v>
      </c>
      <c r="D97" s="177" t="s">
        <v>290</v>
      </c>
      <c r="E97" s="29" t="s">
        <v>240</v>
      </c>
      <c r="F97" s="93">
        <v>17.66</v>
      </c>
      <c r="G97" s="81">
        <v>17.66</v>
      </c>
      <c r="H97" s="10"/>
      <c r="I97" s="76"/>
      <c r="J97" s="79"/>
      <c r="K97" s="12"/>
      <c r="L97" s="147"/>
      <c r="M97" s="79"/>
      <c r="N97" s="10"/>
      <c r="O97" s="132">
        <f t="shared" si="104"/>
        <v>0</v>
      </c>
      <c r="P97" s="132">
        <f t="shared" si="99"/>
        <v>0</v>
      </c>
      <c r="Q97" s="12">
        <f t="shared" si="105"/>
        <v>0</v>
      </c>
      <c r="R97" s="11">
        <f t="shared" si="106"/>
        <v>1</v>
      </c>
      <c r="S97" s="83">
        <f t="shared" si="102"/>
        <v>17.66</v>
      </c>
      <c r="T97" s="90">
        <f t="shared" si="107"/>
        <v>1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7" x14ac:dyDescent="0.2">
      <c r="A98" s="146" t="s">
        <v>128</v>
      </c>
      <c r="B98" s="147"/>
      <c r="C98" s="157" t="s">
        <v>225</v>
      </c>
      <c r="D98" s="177" t="s">
        <v>290</v>
      </c>
      <c r="E98" s="29" t="s">
        <v>284</v>
      </c>
      <c r="F98" s="93">
        <v>36.42</v>
      </c>
      <c r="G98" s="81">
        <v>291.36</v>
      </c>
      <c r="H98" s="10">
        <f t="shared" ref="H98:H111" si="108">G98/G$116</f>
        <v>3.5752890393437882E-4</v>
      </c>
      <c r="I98" s="76"/>
      <c r="J98" s="79"/>
      <c r="K98" s="12"/>
      <c r="L98" s="164"/>
      <c r="M98" s="79"/>
      <c r="N98" s="10"/>
      <c r="O98" s="132">
        <f t="shared" si="104"/>
        <v>0</v>
      </c>
      <c r="P98" s="132">
        <f t="shared" si="99"/>
        <v>0</v>
      </c>
      <c r="Q98" s="12">
        <f t="shared" si="105"/>
        <v>0</v>
      </c>
      <c r="R98" s="11">
        <f t="shared" si="106"/>
        <v>8</v>
      </c>
      <c r="S98" s="83">
        <f t="shared" si="102"/>
        <v>291.36</v>
      </c>
      <c r="T98" s="90">
        <f t="shared" si="107"/>
        <v>1</v>
      </c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7" x14ac:dyDescent="0.2">
      <c r="A99" s="146" t="s">
        <v>129</v>
      </c>
      <c r="B99" s="147"/>
      <c r="C99" s="157" t="s">
        <v>226</v>
      </c>
      <c r="D99" s="177" t="s">
        <v>290</v>
      </c>
      <c r="E99" s="51" t="s">
        <v>240</v>
      </c>
      <c r="F99" s="93">
        <v>42.84</v>
      </c>
      <c r="G99" s="81">
        <v>42.84</v>
      </c>
      <c r="H99" s="10">
        <f t="shared" si="108"/>
        <v>5.256911808260842E-5</v>
      </c>
      <c r="I99" s="76"/>
      <c r="J99" s="79"/>
      <c r="K99" s="12"/>
      <c r="L99" s="164"/>
      <c r="M99" s="79"/>
      <c r="N99" s="10"/>
      <c r="O99" s="132">
        <f t="shared" si="104"/>
        <v>0</v>
      </c>
      <c r="P99" s="132">
        <f t="shared" si="99"/>
        <v>0</v>
      </c>
      <c r="Q99" s="12">
        <f t="shared" si="105"/>
        <v>0</v>
      </c>
      <c r="R99" s="11">
        <f t="shared" si="106"/>
        <v>1</v>
      </c>
      <c r="S99" s="83">
        <f t="shared" si="102"/>
        <v>42.84</v>
      </c>
      <c r="T99" s="90">
        <f t="shared" si="107"/>
        <v>1</v>
      </c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7" x14ac:dyDescent="0.2">
      <c r="A100" s="146" t="s">
        <v>130</v>
      </c>
      <c r="B100" s="147"/>
      <c r="C100" s="157" t="s">
        <v>227</v>
      </c>
      <c r="D100" s="177" t="s">
        <v>294</v>
      </c>
      <c r="E100" s="29" t="s">
        <v>285</v>
      </c>
      <c r="F100" s="93">
        <v>9.23</v>
      </c>
      <c r="G100" s="81">
        <v>4615</v>
      </c>
      <c r="H100" s="10">
        <f t="shared" si="108"/>
        <v>5.6630830987683903E-3</v>
      </c>
      <c r="I100" s="76"/>
      <c r="J100" s="79"/>
      <c r="K100" s="12"/>
      <c r="L100" s="164"/>
      <c r="M100" s="79"/>
      <c r="N100" s="10"/>
      <c r="O100" s="132">
        <f t="shared" si="104"/>
        <v>0</v>
      </c>
      <c r="P100" s="132">
        <f t="shared" si="99"/>
        <v>0</v>
      </c>
      <c r="Q100" s="12">
        <f t="shared" si="105"/>
        <v>0</v>
      </c>
      <c r="R100" s="11">
        <f t="shared" si="106"/>
        <v>500</v>
      </c>
      <c r="S100" s="83">
        <f t="shared" si="102"/>
        <v>4615</v>
      </c>
      <c r="T100" s="90">
        <f t="shared" si="107"/>
        <v>1</v>
      </c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51" x14ac:dyDescent="0.2">
      <c r="A101" s="137" t="s">
        <v>131</v>
      </c>
      <c r="B101" s="138"/>
      <c r="C101" s="165" t="s">
        <v>228</v>
      </c>
      <c r="D101" s="152" t="s">
        <v>290</v>
      </c>
      <c r="E101" s="29" t="s">
        <v>278</v>
      </c>
      <c r="F101" s="93">
        <v>38.36</v>
      </c>
      <c r="G101" s="81">
        <v>268.52</v>
      </c>
      <c r="H101" s="10">
        <f t="shared" si="108"/>
        <v>3.2950185778576126E-4</v>
      </c>
      <c r="I101" s="76"/>
      <c r="J101" s="79"/>
      <c r="K101" s="12"/>
      <c r="L101" s="164"/>
      <c r="M101" s="79"/>
      <c r="N101" s="10"/>
      <c r="O101" s="132">
        <f t="shared" si="104"/>
        <v>0</v>
      </c>
      <c r="P101" s="132">
        <f t="shared" si="99"/>
        <v>0</v>
      </c>
      <c r="Q101" s="12">
        <f t="shared" si="105"/>
        <v>0</v>
      </c>
      <c r="R101" s="11">
        <f t="shared" si="106"/>
        <v>7</v>
      </c>
      <c r="S101" s="83">
        <f t="shared" si="102"/>
        <v>268.52</v>
      </c>
      <c r="T101" s="90">
        <f t="shared" si="107"/>
        <v>1</v>
      </c>
    </row>
    <row r="102" spans="1:34" s="108" customFormat="1" ht="17" x14ac:dyDescent="0.2">
      <c r="A102" s="121" t="s">
        <v>132</v>
      </c>
      <c r="B102" s="194"/>
      <c r="C102" s="122" t="s">
        <v>229</v>
      </c>
      <c r="D102" s="111"/>
      <c r="E102" s="103"/>
      <c r="F102" s="103"/>
      <c r="G102" s="104">
        <f>G103</f>
        <v>28.76</v>
      </c>
      <c r="H102" s="37">
        <f t="shared" si="108"/>
        <v>3.5291499441078858E-5</v>
      </c>
      <c r="I102" s="87"/>
      <c r="J102" s="85"/>
      <c r="K102" s="39"/>
      <c r="L102" s="195"/>
      <c r="M102" s="85"/>
      <c r="N102" s="37"/>
      <c r="O102" s="105"/>
      <c r="P102" s="84"/>
      <c r="Q102" s="61"/>
      <c r="R102" s="38"/>
      <c r="S102" s="84"/>
      <c r="T102" s="91"/>
    </row>
    <row r="103" spans="1:34" ht="17" x14ac:dyDescent="0.2">
      <c r="A103" s="137" t="s">
        <v>133</v>
      </c>
      <c r="B103" s="138"/>
      <c r="C103" s="165" t="s">
        <v>230</v>
      </c>
      <c r="D103" s="152" t="s">
        <v>290</v>
      </c>
      <c r="E103" s="29" t="s">
        <v>240</v>
      </c>
      <c r="F103" s="93">
        <v>28.76</v>
      </c>
      <c r="G103" s="93">
        <v>28.76</v>
      </c>
      <c r="H103" s="10">
        <f t="shared" si="108"/>
        <v>3.5291499441078858E-5</v>
      </c>
      <c r="I103" s="76"/>
      <c r="J103" s="79"/>
      <c r="K103" s="12"/>
      <c r="L103" s="164"/>
      <c r="M103" s="79"/>
      <c r="N103" s="10"/>
      <c r="O103" s="132">
        <f t="shared" ref="O103" si="109">L103+I103</f>
        <v>0</v>
      </c>
      <c r="P103" s="132">
        <f t="shared" si="99"/>
        <v>0</v>
      </c>
      <c r="Q103" s="12">
        <f t="shared" ref="Q103" si="110">P103/G103</f>
        <v>0</v>
      </c>
      <c r="R103" s="11">
        <f t="shared" ref="R103" si="111">E103-O103</f>
        <v>1</v>
      </c>
      <c r="S103" s="83">
        <f t="shared" si="102"/>
        <v>28.76</v>
      </c>
      <c r="T103" s="90">
        <f t="shared" ref="T103" si="112">S103/G103</f>
        <v>1</v>
      </c>
    </row>
    <row r="104" spans="1:34" s="108" customFormat="1" ht="17" x14ac:dyDescent="0.2">
      <c r="A104" s="121" t="s">
        <v>134</v>
      </c>
      <c r="B104" s="194"/>
      <c r="C104" s="122" t="s">
        <v>231</v>
      </c>
      <c r="D104" s="111"/>
      <c r="E104" s="109"/>
      <c r="F104" s="109"/>
      <c r="G104" s="104">
        <f>G105</f>
        <v>1460.89</v>
      </c>
      <c r="H104" s="37">
        <f t="shared" si="108"/>
        <v>1.7926633733823954E-3</v>
      </c>
      <c r="I104" s="87"/>
      <c r="J104" s="85"/>
      <c r="K104" s="39"/>
      <c r="L104" s="195"/>
      <c r="M104" s="85"/>
      <c r="N104" s="37"/>
      <c r="O104" s="105"/>
      <c r="P104" s="84"/>
      <c r="Q104" s="61"/>
      <c r="R104" s="38"/>
      <c r="S104" s="84"/>
      <c r="T104" s="91"/>
    </row>
    <row r="105" spans="1:34" ht="17" x14ac:dyDescent="0.2">
      <c r="A105" s="137" t="s">
        <v>135</v>
      </c>
      <c r="B105" s="138"/>
      <c r="C105" s="165" t="s">
        <v>232</v>
      </c>
      <c r="D105" s="152" t="s">
        <v>290</v>
      </c>
      <c r="E105" s="51" t="s">
        <v>240</v>
      </c>
      <c r="F105" s="93">
        <v>1460.89</v>
      </c>
      <c r="G105" s="93">
        <v>1460.89</v>
      </c>
      <c r="H105" s="10">
        <f t="shared" si="108"/>
        <v>1.7926633733823954E-3</v>
      </c>
      <c r="I105" s="76"/>
      <c r="J105" s="79"/>
      <c r="K105" s="12"/>
      <c r="L105" s="164"/>
      <c r="M105" s="79"/>
      <c r="N105" s="10"/>
      <c r="O105" s="132">
        <f t="shared" ref="O105" si="113">L105+I105</f>
        <v>0</v>
      </c>
      <c r="P105" s="132">
        <f t="shared" si="99"/>
        <v>0</v>
      </c>
      <c r="Q105" s="12">
        <f t="shared" ref="Q105" si="114">P105/G105</f>
        <v>0</v>
      </c>
      <c r="R105" s="11">
        <f t="shared" ref="R105" si="115">E105-O105</f>
        <v>1</v>
      </c>
      <c r="S105" s="83">
        <f t="shared" si="102"/>
        <v>1460.89</v>
      </c>
      <c r="T105" s="90">
        <f t="shared" ref="T105" si="116">S105/G105</f>
        <v>1</v>
      </c>
    </row>
    <row r="106" spans="1:34" s="108" customFormat="1" ht="17" x14ac:dyDescent="0.2">
      <c r="A106" s="121" t="s">
        <v>136</v>
      </c>
      <c r="B106" s="194"/>
      <c r="C106" s="122" t="s">
        <v>233</v>
      </c>
      <c r="D106" s="111"/>
      <c r="E106" s="103"/>
      <c r="F106" s="103"/>
      <c r="G106" s="104">
        <f>SUM(G107:G112)</f>
        <v>26986.75</v>
      </c>
      <c r="H106" s="37">
        <f t="shared" si="108"/>
        <v>3.3115537988231386E-2</v>
      </c>
      <c r="I106" s="87"/>
      <c r="J106" s="85"/>
      <c r="K106" s="39"/>
      <c r="L106" s="195"/>
      <c r="M106" s="85"/>
      <c r="N106" s="37"/>
      <c r="O106" s="105"/>
      <c r="P106" s="84"/>
      <c r="Q106" s="61"/>
      <c r="R106" s="38"/>
      <c r="S106" s="84"/>
      <c r="T106" s="91"/>
    </row>
    <row r="107" spans="1:34" ht="17" x14ac:dyDescent="0.2">
      <c r="A107" s="137" t="s">
        <v>137</v>
      </c>
      <c r="B107" s="138"/>
      <c r="C107" s="165" t="s">
        <v>234</v>
      </c>
      <c r="D107" s="152" t="s">
        <v>291</v>
      </c>
      <c r="E107" s="29" t="s">
        <v>248</v>
      </c>
      <c r="F107" s="93">
        <v>86.61</v>
      </c>
      <c r="G107" s="93">
        <v>5629.65</v>
      </c>
      <c r="H107" s="10">
        <f t="shared" si="108"/>
        <v>6.9081637631595817E-3</v>
      </c>
      <c r="I107" s="76"/>
      <c r="J107" s="79"/>
      <c r="K107" s="12"/>
      <c r="L107" s="164">
        <v>65</v>
      </c>
      <c r="M107" s="79">
        <f t="shared" ref="M107:M108" si="117">TRUNC(L107*F107,2)</f>
        <v>5629.65</v>
      </c>
      <c r="N107" s="10">
        <f>L107/E107</f>
        <v>1</v>
      </c>
      <c r="O107" s="132">
        <f t="shared" ref="O107" si="118">L107+I107</f>
        <v>65</v>
      </c>
      <c r="P107" s="132">
        <f t="shared" si="99"/>
        <v>5629.65</v>
      </c>
      <c r="Q107" s="12">
        <f t="shared" ref="Q107" si="119">P107/G107</f>
        <v>1</v>
      </c>
      <c r="R107" s="11">
        <f t="shared" ref="R107" si="120">E107-O107</f>
        <v>0</v>
      </c>
      <c r="S107" s="83">
        <f t="shared" si="102"/>
        <v>0</v>
      </c>
      <c r="T107" s="90">
        <f t="shared" ref="T107" si="121">S107/G107</f>
        <v>0</v>
      </c>
    </row>
    <row r="108" spans="1:34" ht="17" x14ac:dyDescent="0.2">
      <c r="A108" s="137" t="s">
        <v>138</v>
      </c>
      <c r="B108" s="138"/>
      <c r="C108" s="165" t="s">
        <v>235</v>
      </c>
      <c r="D108" s="152" t="s">
        <v>291</v>
      </c>
      <c r="E108" s="51" t="s">
        <v>286</v>
      </c>
      <c r="F108" s="93">
        <v>13.96</v>
      </c>
      <c r="G108" s="93">
        <v>1814.8</v>
      </c>
      <c r="H108" s="10">
        <f t="shared" si="108"/>
        <v>2.2269476072903304E-3</v>
      </c>
      <c r="I108" s="76"/>
      <c r="J108" s="79"/>
      <c r="K108" s="12"/>
      <c r="L108" s="164">
        <v>130</v>
      </c>
      <c r="M108" s="79">
        <f t="shared" si="117"/>
        <v>1814.8</v>
      </c>
      <c r="N108" s="10">
        <f>L108/E108</f>
        <v>1</v>
      </c>
      <c r="O108" s="132">
        <f t="shared" ref="O108:O112" si="122">L108+I108</f>
        <v>130</v>
      </c>
      <c r="P108" s="132">
        <f t="shared" si="99"/>
        <v>1814.8</v>
      </c>
      <c r="Q108" s="12">
        <f t="shared" ref="Q108:Q112" si="123">P108/G108</f>
        <v>1</v>
      </c>
      <c r="R108" s="11">
        <f t="shared" ref="R108:R112" si="124">E108-O108</f>
        <v>0</v>
      </c>
      <c r="S108" s="83">
        <f t="shared" si="102"/>
        <v>0</v>
      </c>
      <c r="T108" s="90">
        <f t="shared" ref="T108:T112" si="125">S108/G108</f>
        <v>0</v>
      </c>
    </row>
    <row r="109" spans="1:34" ht="17" x14ac:dyDescent="0.2">
      <c r="A109" s="137" t="s">
        <v>139</v>
      </c>
      <c r="B109" s="138"/>
      <c r="C109" s="165" t="s">
        <v>236</v>
      </c>
      <c r="D109" s="152" t="s">
        <v>291</v>
      </c>
      <c r="E109" s="29" t="s">
        <v>286</v>
      </c>
      <c r="F109" s="93">
        <v>56.66</v>
      </c>
      <c r="G109" s="93">
        <v>7365.8</v>
      </c>
      <c r="H109" s="10">
        <f t="shared" si="108"/>
        <v>9.0385996725694927E-3</v>
      </c>
      <c r="I109" s="76"/>
      <c r="J109" s="79"/>
      <c r="K109" s="12"/>
      <c r="L109" s="164">
        <v>130</v>
      </c>
      <c r="M109" s="79">
        <f>TRUNC(L109*F109,2)</f>
        <v>7365.8</v>
      </c>
      <c r="N109" s="10">
        <f>L109/E109</f>
        <v>1</v>
      </c>
      <c r="O109" s="132">
        <f>L109+I109</f>
        <v>130</v>
      </c>
      <c r="P109" s="132">
        <f t="shared" si="99"/>
        <v>7365.8</v>
      </c>
      <c r="Q109" s="12">
        <f t="shared" si="123"/>
        <v>1</v>
      </c>
      <c r="R109" s="11">
        <f t="shared" si="124"/>
        <v>0</v>
      </c>
      <c r="S109" s="83">
        <f t="shared" si="102"/>
        <v>0</v>
      </c>
      <c r="T109" s="90">
        <f t="shared" si="125"/>
        <v>0</v>
      </c>
    </row>
    <row r="110" spans="1:34" ht="34" x14ac:dyDescent="0.2">
      <c r="A110" s="137" t="s">
        <v>140</v>
      </c>
      <c r="B110" s="138"/>
      <c r="C110" s="165" t="s">
        <v>197</v>
      </c>
      <c r="D110" s="152" t="s">
        <v>291</v>
      </c>
      <c r="E110" s="29" t="s">
        <v>286</v>
      </c>
      <c r="F110" s="93">
        <v>16.010000000000002</v>
      </c>
      <c r="G110" s="93">
        <v>2081.3000000000002</v>
      </c>
      <c r="H110" s="10">
        <f t="shared" si="108"/>
        <v>2.5539707158107588E-3</v>
      </c>
      <c r="I110" s="76"/>
      <c r="J110" s="79"/>
      <c r="K110" s="12"/>
      <c r="L110" s="164"/>
      <c r="M110" s="79"/>
      <c r="N110" s="10"/>
      <c r="O110" s="132">
        <f t="shared" si="122"/>
        <v>0</v>
      </c>
      <c r="P110" s="132">
        <f t="shared" si="99"/>
        <v>0</v>
      </c>
      <c r="Q110" s="12">
        <f t="shared" si="123"/>
        <v>0</v>
      </c>
      <c r="R110" s="11">
        <f t="shared" si="124"/>
        <v>130</v>
      </c>
      <c r="S110" s="83">
        <f t="shared" si="102"/>
        <v>2081.3000000000002</v>
      </c>
      <c r="T110" s="90">
        <f t="shared" si="125"/>
        <v>1</v>
      </c>
    </row>
    <row r="111" spans="1:34" ht="51" x14ac:dyDescent="0.2">
      <c r="A111" s="137" t="s">
        <v>141</v>
      </c>
      <c r="B111" s="138"/>
      <c r="C111" s="165" t="s">
        <v>198</v>
      </c>
      <c r="D111" s="152" t="s">
        <v>291</v>
      </c>
      <c r="E111" s="29" t="s">
        <v>287</v>
      </c>
      <c r="F111" s="93">
        <v>17.21</v>
      </c>
      <c r="G111" s="93">
        <v>5507.2</v>
      </c>
      <c r="H111" s="10">
        <f t="shared" si="108"/>
        <v>6.7579049277437225E-3</v>
      </c>
      <c r="I111" s="76"/>
      <c r="J111" s="79"/>
      <c r="K111" s="12"/>
      <c r="L111" s="164"/>
      <c r="M111" s="79"/>
      <c r="N111" s="10"/>
      <c r="O111" s="132">
        <f t="shared" si="122"/>
        <v>0</v>
      </c>
      <c r="P111" s="132">
        <f t="shared" si="99"/>
        <v>0</v>
      </c>
      <c r="Q111" s="12">
        <f t="shared" si="123"/>
        <v>0</v>
      </c>
      <c r="R111" s="11">
        <f t="shared" si="124"/>
        <v>320</v>
      </c>
      <c r="S111" s="83">
        <f t="shared" si="102"/>
        <v>5507.2</v>
      </c>
      <c r="T111" s="90">
        <f t="shared" si="125"/>
        <v>1</v>
      </c>
    </row>
    <row r="112" spans="1:34" ht="34" x14ac:dyDescent="0.2">
      <c r="A112" s="137" t="s">
        <v>142</v>
      </c>
      <c r="B112" s="138"/>
      <c r="C112" s="165" t="s">
        <v>166</v>
      </c>
      <c r="D112" s="152" t="s">
        <v>294</v>
      </c>
      <c r="E112" s="51" t="s">
        <v>288</v>
      </c>
      <c r="F112" s="93">
        <v>57.35</v>
      </c>
      <c r="G112" s="93">
        <v>4588</v>
      </c>
      <c r="H112" s="10"/>
      <c r="I112" s="76"/>
      <c r="J112" s="79"/>
      <c r="K112" s="12"/>
      <c r="L112" s="152"/>
      <c r="M112" s="79"/>
      <c r="N112" s="10"/>
      <c r="O112" s="132">
        <f t="shared" si="122"/>
        <v>0</v>
      </c>
      <c r="P112" s="132">
        <f t="shared" si="99"/>
        <v>0</v>
      </c>
      <c r="Q112" s="12">
        <f t="shared" si="123"/>
        <v>0</v>
      </c>
      <c r="R112" s="11">
        <f t="shared" si="124"/>
        <v>80</v>
      </c>
      <c r="S112" s="83">
        <f t="shared" si="102"/>
        <v>4588</v>
      </c>
      <c r="T112" s="90">
        <f t="shared" si="125"/>
        <v>1</v>
      </c>
    </row>
    <row r="113" spans="1:21" s="108" customFormat="1" ht="17" x14ac:dyDescent="0.2">
      <c r="A113" s="121" t="s">
        <v>143</v>
      </c>
      <c r="B113" s="194"/>
      <c r="C113" s="122" t="s">
        <v>237</v>
      </c>
      <c r="D113" s="111"/>
      <c r="E113" s="103"/>
      <c r="F113" s="103"/>
      <c r="G113" s="104">
        <f>SUM(G114:G115)</f>
        <v>11227.99</v>
      </c>
      <c r="H113" s="37"/>
      <c r="I113" s="87"/>
      <c r="J113" s="85"/>
      <c r="K113" s="39"/>
      <c r="L113" s="111"/>
      <c r="M113" s="85"/>
      <c r="N113" s="37"/>
      <c r="O113" s="105"/>
      <c r="P113" s="84"/>
      <c r="Q113" s="61"/>
      <c r="R113" s="38"/>
      <c r="S113" s="84"/>
      <c r="T113" s="91"/>
    </row>
    <row r="114" spans="1:21" ht="34" x14ac:dyDescent="0.2">
      <c r="A114" s="137" t="s">
        <v>144</v>
      </c>
      <c r="B114" s="138"/>
      <c r="C114" s="165" t="s">
        <v>238</v>
      </c>
      <c r="D114" s="152" t="s">
        <v>290</v>
      </c>
      <c r="E114" s="29" t="s">
        <v>240</v>
      </c>
      <c r="F114" s="93">
        <v>1003.67</v>
      </c>
      <c r="G114" s="93">
        <v>1003.67</v>
      </c>
      <c r="H114" s="10">
        <f>G114/G$116</f>
        <v>1.2316070668994302E-3</v>
      </c>
      <c r="I114" s="76"/>
      <c r="J114" s="79"/>
      <c r="K114" s="12"/>
      <c r="L114" s="166"/>
      <c r="M114" s="79"/>
      <c r="N114" s="10"/>
      <c r="O114" s="132">
        <f t="shared" ref="O114:O115" si="126">L114+I114</f>
        <v>0</v>
      </c>
      <c r="P114" s="132">
        <f t="shared" si="99"/>
        <v>0</v>
      </c>
      <c r="Q114" s="12">
        <f t="shared" ref="Q114:Q115" si="127">P114/G114</f>
        <v>0</v>
      </c>
      <c r="R114" s="11">
        <f t="shared" ref="R114" si="128">E114-O114</f>
        <v>1</v>
      </c>
      <c r="S114" s="83">
        <f t="shared" ref="S114:S115" si="129">TRUNC(G114-P114,2)</f>
        <v>1003.67</v>
      </c>
      <c r="T114" s="90">
        <f t="shared" ref="T114" si="130">S114/G114</f>
        <v>1</v>
      </c>
    </row>
    <row r="115" spans="1:21" ht="17" x14ac:dyDescent="0.2">
      <c r="A115" s="137" t="s">
        <v>145</v>
      </c>
      <c r="B115" s="138"/>
      <c r="C115" s="165" t="s">
        <v>239</v>
      </c>
      <c r="D115" s="152" t="s">
        <v>291</v>
      </c>
      <c r="E115" s="51" t="s">
        <v>289</v>
      </c>
      <c r="F115" s="93">
        <v>8.82</v>
      </c>
      <c r="G115" s="93">
        <v>10224.32</v>
      </c>
      <c r="H115" s="10">
        <f>G115/G$116</f>
        <v>1.2546299845807071E-2</v>
      </c>
      <c r="I115" s="76"/>
      <c r="J115" s="79"/>
      <c r="K115" s="12"/>
      <c r="L115" s="166"/>
      <c r="M115" s="79"/>
      <c r="N115" s="10"/>
      <c r="O115" s="132">
        <f t="shared" si="126"/>
        <v>0</v>
      </c>
      <c r="P115" s="132">
        <f t="shared" si="99"/>
        <v>0</v>
      </c>
      <c r="Q115" s="12">
        <f t="shared" si="127"/>
        <v>0</v>
      </c>
      <c r="R115" s="11">
        <f t="shared" ref="R115" si="131">E115-O115</f>
        <v>1159.22</v>
      </c>
      <c r="S115" s="83">
        <f t="shared" si="129"/>
        <v>10224.32</v>
      </c>
      <c r="T115" s="90">
        <f t="shared" ref="T115" si="132">S115/G115</f>
        <v>1</v>
      </c>
      <c r="U115" s="430"/>
    </row>
    <row r="116" spans="1:21" s="206" customFormat="1" ht="23.25" customHeight="1" thickBot="1" x14ac:dyDescent="0.2">
      <c r="A116" s="196"/>
      <c r="B116" s="197"/>
      <c r="C116" s="197"/>
      <c r="D116" s="197"/>
      <c r="E116" s="197"/>
      <c r="F116" s="198"/>
      <c r="G116" s="199">
        <v>814927.12</v>
      </c>
      <c r="H116" s="200">
        <v>1</v>
      </c>
      <c r="I116" s="201"/>
      <c r="J116" s="199">
        <f>TRUNC(SUM(J14:J115),2)</f>
        <v>340590.73</v>
      </c>
      <c r="K116" s="202">
        <f>J116/G116</f>
        <v>0.41794010978552287</v>
      </c>
      <c r="L116" s="203"/>
      <c r="M116" s="199">
        <f>TRUNC(SUM(M14:M115),2)</f>
        <v>74882.33</v>
      </c>
      <c r="N116" s="202"/>
      <c r="O116" s="203"/>
      <c r="P116" s="199">
        <f>TRUNC(SUM(P14:P115),2)</f>
        <v>415473.06</v>
      </c>
      <c r="Q116" s="202">
        <f>P116/G116</f>
        <v>0.509828486257765</v>
      </c>
      <c r="R116" s="201"/>
      <c r="S116" s="199">
        <f>TRUNC(SUM(S14:S115),2)</f>
        <v>399454.06</v>
      </c>
      <c r="T116" s="204">
        <f>S116/G116</f>
        <v>0.490171513742235</v>
      </c>
      <c r="U116" s="205">
        <f>J116+M116+S116</f>
        <v>814927.12</v>
      </c>
    </row>
    <row r="117" spans="1:21" x14ac:dyDescent="0.2">
      <c r="U117" s="50">
        <f>K116+N116+T116</f>
        <v>0.90811162352775787</v>
      </c>
    </row>
    <row r="118" spans="1:21" ht="18" thickBot="1" x14ac:dyDescent="0.25">
      <c r="I118" s="494" t="s">
        <v>33</v>
      </c>
      <c r="J118" s="494"/>
      <c r="K118" s="494"/>
      <c r="L118" s="98"/>
      <c r="M118" s="494" t="s">
        <v>302</v>
      </c>
      <c r="N118" s="494"/>
      <c r="O118" s="494"/>
      <c r="P118" s="97"/>
      <c r="Q118" s="494" t="s">
        <v>34</v>
      </c>
      <c r="R118" s="494"/>
      <c r="S118" s="494"/>
      <c r="T118" s="5"/>
      <c r="U118" s="50"/>
    </row>
    <row r="119" spans="1:21" ht="128.25" customHeight="1" thickBot="1" x14ac:dyDescent="0.25">
      <c r="I119" s="495"/>
      <c r="J119" s="496"/>
      <c r="K119" s="496"/>
      <c r="L119" s="496"/>
      <c r="M119" s="497"/>
      <c r="N119" s="498"/>
      <c r="O119" s="498"/>
      <c r="P119" s="499"/>
      <c r="Q119" s="500"/>
      <c r="R119" s="500"/>
      <c r="S119" s="500"/>
      <c r="T119" s="501"/>
    </row>
  </sheetData>
  <mergeCells count="42">
    <mergeCell ref="L6:N6"/>
    <mergeCell ref="L7:N7"/>
    <mergeCell ref="L8:N8"/>
    <mergeCell ref="L9:N9"/>
    <mergeCell ref="S7:T7"/>
    <mergeCell ref="R6:T6"/>
    <mergeCell ref="R8:T8"/>
    <mergeCell ref="R9:T9"/>
    <mergeCell ref="O6:Q6"/>
    <mergeCell ref="O7:Q7"/>
    <mergeCell ref="O8:Q8"/>
    <mergeCell ref="O9:Q9"/>
    <mergeCell ref="I6:K6"/>
    <mergeCell ref="I7:K7"/>
    <mergeCell ref="I8:K8"/>
    <mergeCell ref="I9:K9"/>
    <mergeCell ref="A8:E8"/>
    <mergeCell ref="F6:H6"/>
    <mergeCell ref="F7:H7"/>
    <mergeCell ref="F8:H8"/>
    <mergeCell ref="F9:H9"/>
    <mergeCell ref="A7:E7"/>
    <mergeCell ref="A12:A13"/>
    <mergeCell ref="C12:C13"/>
    <mergeCell ref="A10:A11"/>
    <mergeCell ref="C10:K11"/>
    <mergeCell ref="L10:N10"/>
    <mergeCell ref="R12:T12"/>
    <mergeCell ref="C9:E9"/>
    <mergeCell ref="L11:N11"/>
    <mergeCell ref="I12:K12"/>
    <mergeCell ref="D12:H12"/>
    <mergeCell ref="L12:N12"/>
    <mergeCell ref="O12:Q12"/>
    <mergeCell ref="S11:T11"/>
    <mergeCell ref="P11:Q11"/>
    <mergeCell ref="I118:K118"/>
    <mergeCell ref="I119:L119"/>
    <mergeCell ref="M119:P119"/>
    <mergeCell ref="Q119:T119"/>
    <mergeCell ref="M118:O118"/>
    <mergeCell ref="Q118:S118"/>
  </mergeCells>
  <phoneticPr fontId="8" type="noConversion"/>
  <conditionalFormatting sqref="A14:B42 A46:B74">
    <cfRule type="expression" dxfId="11" priority="4">
      <formula>RIGHT(A14,3)="000"</formula>
    </cfRule>
  </conditionalFormatting>
  <conditionalFormatting sqref="A43:B45">
    <cfRule type="expression" dxfId="10" priority="83">
      <formula>RIGHT(A75,3)="000"</formula>
    </cfRule>
  </conditionalFormatting>
  <conditionalFormatting sqref="A75:B75">
    <cfRule type="expression" dxfId="9" priority="23">
      <formula>RIGHT(A107,3)="000"</formula>
    </cfRule>
  </conditionalFormatting>
  <conditionalFormatting sqref="C14:C75">
    <cfRule type="expression" dxfId="8" priority="1">
      <formula>RIGHT(A14,3)="000"</formula>
    </cfRule>
  </conditionalFormatting>
  <conditionalFormatting sqref="J14">
    <cfRule type="expression" dxfId="7" priority="25">
      <formula>RIGHT(I14,3)="000"</formula>
    </cfRule>
  </conditionalFormatting>
  <conditionalFormatting sqref="N14:O14">
    <cfRule type="expression" dxfId="6" priority="36">
      <formula>RIGHT(M14,3)="000"</formula>
    </cfRule>
  </conditionalFormatting>
  <pageMargins left="0.25" right="0.25" top="0.75" bottom="0.75" header="0.3" footer="0.3"/>
  <pageSetup paperSize="9" scale="37" fitToWidth="0" fitToHeight="0" orientation="landscape" r:id="rId1"/>
  <headerFooter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1C8D6-B8D2-D947-866B-A07FB5075920}">
  <sheetPr codeName="Planilha4">
    <tabColor rgb="FF00FF00"/>
    <pageSetUpPr fitToPage="1"/>
  </sheetPr>
  <dimension ref="A1:AH119"/>
  <sheetViews>
    <sheetView showGridLines="0" view="pageBreakPreview" zoomScaleNormal="90" zoomScaleSheetLayoutView="100" workbookViewId="0">
      <pane ySplit="13" topLeftCell="A14" activePane="bottomLeft" state="frozen"/>
      <selection pane="bottomLeft" activeCell="P11" sqref="P11:Q11"/>
    </sheetView>
  </sheetViews>
  <sheetFormatPr baseColWidth="10" defaultColWidth="12.5" defaultRowHeight="16" x14ac:dyDescent="0.2"/>
  <cols>
    <col min="1" max="1" width="12.1640625" style="6" customWidth="1"/>
    <col min="2" max="2" width="1" style="6" customWidth="1"/>
    <col min="3" max="3" width="48" style="7" customWidth="1"/>
    <col min="4" max="4" width="5.5" style="6" bestFit="1" customWidth="1"/>
    <col min="5" max="5" width="13" style="30" customWidth="1"/>
    <col min="6" max="6" width="16.83203125" style="8" customWidth="1"/>
    <col min="7" max="7" width="23" style="2" bestFit="1" customWidth="1"/>
    <col min="8" max="8" width="15.5" style="50" customWidth="1"/>
    <col min="9" max="9" width="15.5" style="71" customWidth="1"/>
    <col min="10" max="10" width="23" style="2" bestFit="1" customWidth="1"/>
    <col min="11" max="11" width="14.1640625" style="45" customWidth="1"/>
    <col min="12" max="12" width="19.83203125" style="6" customWidth="1"/>
    <col min="13" max="13" width="21.5" style="2" bestFit="1" customWidth="1"/>
    <col min="14" max="14" width="18.5" style="45" customWidth="1"/>
    <col min="15" max="15" width="20.1640625" style="2" customWidth="1"/>
    <col min="16" max="16" width="23" style="2" bestFit="1" customWidth="1"/>
    <col min="17" max="17" width="16.5" style="40" customWidth="1"/>
    <col min="18" max="18" width="14.6640625" style="54" customWidth="1"/>
    <col min="19" max="19" width="16.83203125" style="54" customWidth="1"/>
    <col min="20" max="20" width="17.1640625" style="2" customWidth="1"/>
    <col min="21" max="21" width="26.33203125" style="2" customWidth="1"/>
    <col min="22" max="22" width="19.6640625" style="2" customWidth="1"/>
    <col min="23" max="34" width="12.5" style="2" customWidth="1"/>
    <col min="35" max="16384" width="12.5" style="2"/>
  </cols>
  <sheetData>
    <row r="1" spans="1:34" ht="15.75" customHeight="1" x14ac:dyDescent="0.2">
      <c r="A1" s="26"/>
      <c r="B1" s="99"/>
      <c r="C1" s="15"/>
      <c r="D1" s="168"/>
      <c r="E1" s="31"/>
      <c r="F1" s="15"/>
      <c r="G1" s="15"/>
      <c r="H1" s="15"/>
      <c r="I1" s="72"/>
      <c r="J1" s="15"/>
      <c r="K1" s="46"/>
      <c r="L1" s="63"/>
      <c r="M1" s="15"/>
      <c r="N1" s="46"/>
      <c r="O1" s="15"/>
      <c r="P1" s="15"/>
      <c r="Q1" s="41"/>
      <c r="R1" s="31"/>
      <c r="S1" s="31"/>
      <c r="T1" s="16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40.5" customHeight="1" x14ac:dyDescent="0.2">
      <c r="A2" s="17"/>
      <c r="B2" s="18"/>
      <c r="C2" s="18"/>
      <c r="D2" s="169"/>
      <c r="E2" s="32"/>
      <c r="F2" s="18"/>
      <c r="G2" s="18"/>
      <c r="H2" s="18"/>
      <c r="I2" s="73"/>
      <c r="J2" s="18"/>
      <c r="K2" s="47"/>
      <c r="L2" s="9"/>
      <c r="M2" s="18"/>
      <c r="N2" s="47"/>
      <c r="O2" s="18"/>
      <c r="P2" s="18"/>
      <c r="Q2" s="42"/>
      <c r="R2" s="32"/>
      <c r="S2" s="32"/>
      <c r="T2" s="19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" customHeight="1" x14ac:dyDescent="0.2">
      <c r="A3" s="17"/>
      <c r="B3" s="18"/>
      <c r="C3" s="18"/>
      <c r="D3" s="169"/>
      <c r="E3" s="32"/>
      <c r="F3" s="18"/>
      <c r="G3" s="18"/>
      <c r="H3" s="18"/>
      <c r="I3" s="73"/>
      <c r="J3" s="18"/>
      <c r="K3" s="47"/>
      <c r="L3" s="9"/>
      <c r="M3" s="18"/>
      <c r="N3" s="47"/>
      <c r="O3" s="18"/>
      <c r="P3" s="18"/>
      <c r="Q3" s="42"/>
      <c r="R3" s="32"/>
      <c r="S3" s="32"/>
      <c r="T3" s="19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" customHeight="1" x14ac:dyDescent="0.2">
      <c r="A4" s="17"/>
      <c r="B4" s="18"/>
      <c r="C4" s="18"/>
      <c r="D4" s="169"/>
      <c r="E4" s="32"/>
      <c r="F4" s="18"/>
      <c r="G4" s="18"/>
      <c r="H4" s="18"/>
      <c r="I4" s="73"/>
      <c r="J4" s="18"/>
      <c r="K4" s="47"/>
      <c r="L4" s="9"/>
      <c r="M4" s="5"/>
      <c r="N4" s="52" t="s">
        <v>13</v>
      </c>
      <c r="O4" s="18"/>
      <c r="P4" s="18"/>
      <c r="Q4" s="42"/>
      <c r="R4" s="32"/>
      <c r="S4" s="32"/>
      <c r="T4" s="1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 customHeight="1" thickBot="1" x14ac:dyDescent="0.25">
      <c r="A5" s="20"/>
      <c r="B5" s="21"/>
      <c r="C5" s="21"/>
      <c r="D5" s="170"/>
      <c r="E5" s="33"/>
      <c r="F5" s="21"/>
      <c r="G5" s="21"/>
      <c r="H5" s="21"/>
      <c r="I5" s="74"/>
      <c r="J5" s="21"/>
      <c r="K5" s="48"/>
      <c r="L5" s="62"/>
      <c r="M5" s="5"/>
      <c r="N5" s="53" t="s">
        <v>14</v>
      </c>
      <c r="O5" s="21"/>
      <c r="P5" s="21"/>
      <c r="Q5" s="43"/>
      <c r="R5" s="33"/>
      <c r="S5" s="33"/>
      <c r="T5" s="22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.75" customHeight="1" x14ac:dyDescent="0.2">
      <c r="A6" s="14" t="s">
        <v>15</v>
      </c>
      <c r="B6" s="15"/>
      <c r="C6" s="15"/>
      <c r="D6" s="168"/>
      <c r="E6" s="34"/>
      <c r="F6" s="533" t="s">
        <v>300</v>
      </c>
      <c r="G6" s="534"/>
      <c r="H6" s="535"/>
      <c r="I6" s="533" t="s">
        <v>19</v>
      </c>
      <c r="J6" s="534"/>
      <c r="K6" s="535"/>
      <c r="L6" s="533" t="s">
        <v>21</v>
      </c>
      <c r="M6" s="534"/>
      <c r="N6" s="535"/>
      <c r="O6" s="533" t="s">
        <v>24</v>
      </c>
      <c r="P6" s="534"/>
      <c r="Q6" s="535"/>
      <c r="R6" s="533" t="s">
        <v>29</v>
      </c>
      <c r="S6" s="534"/>
      <c r="T6" s="549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5.75" customHeight="1" x14ac:dyDescent="0.2">
      <c r="A7" s="543" t="s">
        <v>35</v>
      </c>
      <c r="B7" s="544"/>
      <c r="C7" s="544"/>
      <c r="D7" s="544"/>
      <c r="E7" s="545"/>
      <c r="F7" s="536" t="s">
        <v>301</v>
      </c>
      <c r="G7" s="537"/>
      <c r="H7" s="538"/>
      <c r="I7" s="536" t="s">
        <v>38</v>
      </c>
      <c r="J7" s="537"/>
      <c r="K7" s="538"/>
      <c r="L7" s="546">
        <v>44757</v>
      </c>
      <c r="M7" s="537"/>
      <c r="N7" s="538"/>
      <c r="O7" s="546">
        <v>44573</v>
      </c>
      <c r="P7" s="537"/>
      <c r="Q7" s="537"/>
      <c r="R7" s="55"/>
      <c r="S7" s="547">
        <v>814927.12</v>
      </c>
      <c r="T7" s="548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5.75" customHeight="1" x14ac:dyDescent="0.2">
      <c r="A8" s="542" t="s">
        <v>36</v>
      </c>
      <c r="B8" s="537"/>
      <c r="C8" s="537"/>
      <c r="D8" s="537"/>
      <c r="E8" s="538"/>
      <c r="F8" s="539" t="s">
        <v>18</v>
      </c>
      <c r="G8" s="540"/>
      <c r="H8" s="541"/>
      <c r="I8" s="539" t="s">
        <v>20</v>
      </c>
      <c r="J8" s="540"/>
      <c r="K8" s="541"/>
      <c r="L8" s="539" t="s">
        <v>22</v>
      </c>
      <c r="M8" s="540"/>
      <c r="N8" s="541"/>
      <c r="O8" s="539" t="s">
        <v>25</v>
      </c>
      <c r="P8" s="540"/>
      <c r="Q8" s="541"/>
      <c r="R8" s="539" t="s">
        <v>31</v>
      </c>
      <c r="S8" s="540"/>
      <c r="T8" s="550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8.75" customHeight="1" x14ac:dyDescent="0.2">
      <c r="A9" s="36" t="s">
        <v>16</v>
      </c>
      <c r="B9" s="100"/>
      <c r="C9" s="505" t="s">
        <v>299</v>
      </c>
      <c r="D9" s="505"/>
      <c r="E9" s="506"/>
      <c r="F9" s="537" t="s">
        <v>37</v>
      </c>
      <c r="G9" s="537"/>
      <c r="H9" s="538"/>
      <c r="I9" s="536" t="s">
        <v>311</v>
      </c>
      <c r="J9" s="537"/>
      <c r="K9" s="538"/>
      <c r="L9" s="536" t="s">
        <v>41</v>
      </c>
      <c r="M9" s="537"/>
      <c r="N9" s="538"/>
      <c r="O9" s="551" t="s">
        <v>43</v>
      </c>
      <c r="P9" s="552"/>
      <c r="Q9" s="554"/>
      <c r="R9" s="551"/>
      <c r="S9" s="552"/>
      <c r="T9" s="553"/>
      <c r="U9" s="89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8.75" customHeight="1" x14ac:dyDescent="0.2">
      <c r="A10" s="525" t="s">
        <v>17</v>
      </c>
      <c r="B10" s="9"/>
      <c r="C10" s="527" t="s">
        <v>40</v>
      </c>
      <c r="D10" s="527"/>
      <c r="E10" s="527"/>
      <c r="F10" s="528"/>
      <c r="G10" s="528"/>
      <c r="H10" s="528"/>
      <c r="I10" s="528"/>
      <c r="J10" s="528"/>
      <c r="K10" s="528"/>
      <c r="L10" s="530" t="s">
        <v>23</v>
      </c>
      <c r="M10" s="531"/>
      <c r="N10" s="532"/>
      <c r="O10" s="23" t="s">
        <v>26</v>
      </c>
      <c r="P10" s="24"/>
      <c r="Q10" s="60">
        <v>44771</v>
      </c>
      <c r="R10" s="56" t="s">
        <v>30</v>
      </c>
      <c r="S10" s="57"/>
      <c r="T10" s="27">
        <v>45162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34.5" customHeight="1" thickBot="1" x14ac:dyDescent="0.25">
      <c r="A11" s="526"/>
      <c r="B11" s="62"/>
      <c r="C11" s="529"/>
      <c r="D11" s="529"/>
      <c r="E11" s="529"/>
      <c r="F11" s="529"/>
      <c r="G11" s="529"/>
      <c r="H11" s="529"/>
      <c r="I11" s="529"/>
      <c r="J11" s="529"/>
      <c r="K11" s="529"/>
      <c r="L11" s="507" t="s">
        <v>42</v>
      </c>
      <c r="M11" s="508"/>
      <c r="N11" s="509"/>
      <c r="O11" s="28" t="s">
        <v>27</v>
      </c>
      <c r="P11" s="519" t="s">
        <v>312</v>
      </c>
      <c r="Q11" s="520"/>
      <c r="R11" s="58" t="s">
        <v>28</v>
      </c>
      <c r="S11" s="517" t="s">
        <v>310</v>
      </c>
      <c r="T11" s="518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21" customHeight="1" thickBot="1" x14ac:dyDescent="0.25">
      <c r="A12" s="521" t="s">
        <v>0</v>
      </c>
      <c r="B12" s="63"/>
      <c r="C12" s="523" t="s">
        <v>1</v>
      </c>
      <c r="D12" s="512" t="s">
        <v>5</v>
      </c>
      <c r="E12" s="510"/>
      <c r="F12" s="510"/>
      <c r="G12" s="510"/>
      <c r="H12" s="513"/>
      <c r="I12" s="510" t="s">
        <v>2</v>
      </c>
      <c r="J12" s="511"/>
      <c r="K12" s="511"/>
      <c r="L12" s="514" t="s">
        <v>10</v>
      </c>
      <c r="M12" s="515"/>
      <c r="N12" s="516"/>
      <c r="O12" s="512" t="s">
        <v>11</v>
      </c>
      <c r="P12" s="510"/>
      <c r="Q12" s="510"/>
      <c r="R12" s="502" t="s">
        <v>12</v>
      </c>
      <c r="S12" s="503"/>
      <c r="T12" s="504"/>
      <c r="U12" s="3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1.75" customHeight="1" thickBot="1" x14ac:dyDescent="0.25">
      <c r="A13" s="522"/>
      <c r="B13" s="62"/>
      <c r="C13" s="524"/>
      <c r="D13" s="171" t="s">
        <v>6</v>
      </c>
      <c r="E13" s="35" t="s">
        <v>3</v>
      </c>
      <c r="F13" s="35" t="s">
        <v>7</v>
      </c>
      <c r="G13" s="4" t="s">
        <v>4</v>
      </c>
      <c r="H13" s="4" t="s">
        <v>8</v>
      </c>
      <c r="I13" s="75" t="s">
        <v>3</v>
      </c>
      <c r="J13" s="4" t="s">
        <v>4</v>
      </c>
      <c r="K13" s="49" t="s">
        <v>9</v>
      </c>
      <c r="L13" s="88" t="s">
        <v>3</v>
      </c>
      <c r="M13" s="4" t="s">
        <v>4</v>
      </c>
      <c r="N13" s="49" t="s">
        <v>9</v>
      </c>
      <c r="O13" s="4" t="s">
        <v>3</v>
      </c>
      <c r="P13" s="4" t="s">
        <v>4</v>
      </c>
      <c r="Q13" s="44" t="s">
        <v>9</v>
      </c>
      <c r="R13" s="59" t="s">
        <v>3</v>
      </c>
      <c r="S13" s="59" t="s">
        <v>4</v>
      </c>
      <c r="T13" s="25" t="s">
        <v>9</v>
      </c>
      <c r="U13" s="3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108" customFormat="1" ht="17" x14ac:dyDescent="0.2">
      <c r="A14" s="178" t="s">
        <v>44</v>
      </c>
      <c r="B14" s="179"/>
      <c r="C14" s="180" t="s">
        <v>146</v>
      </c>
      <c r="D14" s="179"/>
      <c r="E14" s="109"/>
      <c r="F14" s="181"/>
      <c r="G14" s="182">
        <f>G15</f>
        <v>56376.58</v>
      </c>
      <c r="H14" s="37">
        <f t="shared" ref="H14:H20" si="0">G14/G$116</f>
        <v>6.9179904087619523E-2</v>
      </c>
      <c r="I14" s="109"/>
      <c r="J14" s="183"/>
      <c r="K14" s="184"/>
      <c r="L14" s="179"/>
      <c r="M14" s="179"/>
      <c r="N14" s="184"/>
      <c r="O14" s="179"/>
      <c r="P14" s="183"/>
      <c r="Q14" s="185"/>
      <c r="R14" s="109"/>
      <c r="S14" s="109"/>
      <c r="T14" s="186"/>
      <c r="U14" s="106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</row>
    <row r="15" spans="1:34" ht="34" x14ac:dyDescent="0.2">
      <c r="A15" s="128" t="s">
        <v>45</v>
      </c>
      <c r="B15" s="129"/>
      <c r="C15" s="130" t="s">
        <v>147</v>
      </c>
      <c r="D15" s="172" t="s">
        <v>290</v>
      </c>
      <c r="E15" s="167">
        <v>1</v>
      </c>
      <c r="F15" s="93">
        <v>56376.58</v>
      </c>
      <c r="G15" s="93">
        <v>56376.58</v>
      </c>
      <c r="H15" s="10">
        <f t="shared" si="0"/>
        <v>6.9179904087619523E-2</v>
      </c>
      <c r="I15" s="76">
        <f>0.08+0.32+0.2</f>
        <v>0.60000000000000009</v>
      </c>
      <c r="J15" s="79">
        <f>TRUNC(I15*F15,2)</f>
        <v>33825.94</v>
      </c>
      <c r="K15" s="12">
        <f>I15/E15</f>
        <v>0.60000000000000009</v>
      </c>
      <c r="L15" s="131">
        <v>0.1</v>
      </c>
      <c r="M15" s="79">
        <f>L15*F15</f>
        <v>5637.6580000000004</v>
      </c>
      <c r="N15" s="10">
        <f>L15/E15</f>
        <v>0.1</v>
      </c>
      <c r="O15" s="132">
        <f>L15+I15</f>
        <v>0.70000000000000007</v>
      </c>
      <c r="P15" s="132">
        <f>TRUNC(M15+J15,2)</f>
        <v>39463.589999999997</v>
      </c>
      <c r="Q15" s="12">
        <f>P15/G15</f>
        <v>0.69999971619420676</v>
      </c>
      <c r="R15" s="11">
        <f>E15-O15</f>
        <v>0.29999999999999993</v>
      </c>
      <c r="S15" s="83">
        <f>TRUNC(G15-P15,2)</f>
        <v>16912.990000000002</v>
      </c>
      <c r="T15" s="90">
        <f>S15/G15</f>
        <v>0.30000028380579313</v>
      </c>
      <c r="U15" s="126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</row>
    <row r="16" spans="1:34" s="108" customFormat="1" ht="17" x14ac:dyDescent="0.2">
      <c r="A16" s="101" t="s">
        <v>46</v>
      </c>
      <c r="B16" s="187"/>
      <c r="C16" s="102" t="s">
        <v>148</v>
      </c>
      <c r="D16" s="188"/>
      <c r="E16" s="103"/>
      <c r="F16" s="103"/>
      <c r="G16" s="104">
        <f>SUM(G17:G18)</f>
        <v>17452.740000000002</v>
      </c>
      <c r="H16" s="37">
        <f t="shared" si="0"/>
        <v>2.1416320026261981E-2</v>
      </c>
      <c r="I16" s="87"/>
      <c r="J16" s="85"/>
      <c r="K16" s="39"/>
      <c r="L16" s="86"/>
      <c r="M16" s="85"/>
      <c r="N16" s="37"/>
      <c r="O16" s="105"/>
      <c r="P16" s="84"/>
      <c r="Q16" s="61"/>
      <c r="R16" s="38"/>
      <c r="S16" s="84"/>
      <c r="T16" s="91"/>
      <c r="U16" s="106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</row>
    <row r="17" spans="1:34" ht="17" x14ac:dyDescent="0.2">
      <c r="A17" s="128" t="s">
        <v>47</v>
      </c>
      <c r="B17" s="129"/>
      <c r="C17" s="130" t="s">
        <v>149</v>
      </c>
      <c r="D17" s="172" t="s">
        <v>290</v>
      </c>
      <c r="E17" s="29" t="s">
        <v>240</v>
      </c>
      <c r="F17" s="93">
        <v>8726.3700000000008</v>
      </c>
      <c r="G17" s="93">
        <v>8726.3700000000008</v>
      </c>
      <c r="H17" s="10">
        <f t="shared" si="0"/>
        <v>1.0708160013130991E-2</v>
      </c>
      <c r="I17" s="76">
        <v>1</v>
      </c>
      <c r="J17" s="79">
        <f>TRUNC(I17*F17,2)</f>
        <v>8726.3700000000008</v>
      </c>
      <c r="K17" s="12">
        <f>I17/E17</f>
        <v>1</v>
      </c>
      <c r="L17" s="131"/>
      <c r="M17" s="79"/>
      <c r="N17" s="10"/>
      <c r="O17" s="132">
        <f>L17+I17</f>
        <v>1</v>
      </c>
      <c r="P17" s="132">
        <f>TRUNC(M17+J17,2)</f>
        <v>8726.3700000000008</v>
      </c>
      <c r="Q17" s="12">
        <f>P17/G17</f>
        <v>1</v>
      </c>
      <c r="R17" s="11">
        <f>E17-O17</f>
        <v>0</v>
      </c>
      <c r="S17" s="83">
        <f>TRUNC(G17-P17,2)</f>
        <v>0</v>
      </c>
      <c r="T17" s="90">
        <f>S17/G17</f>
        <v>0</v>
      </c>
      <c r="U17" s="126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</row>
    <row r="18" spans="1:34" ht="17" x14ac:dyDescent="0.2">
      <c r="A18" s="128" t="s">
        <v>48</v>
      </c>
      <c r="B18" s="129"/>
      <c r="C18" s="130" t="s">
        <v>150</v>
      </c>
      <c r="D18" s="172" t="s">
        <v>290</v>
      </c>
      <c r="E18" s="29" t="s">
        <v>240</v>
      </c>
      <c r="F18" s="93">
        <v>8726.3700000000008</v>
      </c>
      <c r="G18" s="93">
        <v>8726.3700000000008</v>
      </c>
      <c r="H18" s="10">
        <f t="shared" si="0"/>
        <v>1.0708160013130991E-2</v>
      </c>
      <c r="I18" s="76"/>
      <c r="J18" s="79"/>
      <c r="K18" s="12"/>
      <c r="L18" s="131"/>
      <c r="M18" s="79"/>
      <c r="N18" s="10"/>
      <c r="O18" s="132">
        <f>L18+I18</f>
        <v>0</v>
      </c>
      <c r="P18" s="132">
        <f>TRUNC(M18+J18,2)</f>
        <v>0</v>
      </c>
      <c r="Q18" s="12">
        <f>P18/G18</f>
        <v>0</v>
      </c>
      <c r="R18" s="11">
        <f>E18-O18</f>
        <v>1</v>
      </c>
      <c r="S18" s="83">
        <f>TRUNC(G18-P18,2)</f>
        <v>8726.3700000000008</v>
      </c>
      <c r="T18" s="90">
        <f>S18/G18</f>
        <v>1</v>
      </c>
      <c r="U18" s="126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</row>
    <row r="19" spans="1:34" s="108" customFormat="1" ht="17" x14ac:dyDescent="0.2">
      <c r="A19" s="101" t="s">
        <v>49</v>
      </c>
      <c r="B19" s="187"/>
      <c r="C19" s="102" t="s">
        <v>32</v>
      </c>
      <c r="D19" s="188"/>
      <c r="E19" s="103"/>
      <c r="F19" s="103"/>
      <c r="G19" s="104">
        <f>SUM(G20:G21)</f>
        <v>16529.02</v>
      </c>
      <c r="H19" s="37">
        <f t="shared" si="0"/>
        <v>2.0282819891918678E-2</v>
      </c>
      <c r="I19" s="87"/>
      <c r="J19" s="85"/>
      <c r="K19" s="39"/>
      <c r="L19" s="86"/>
      <c r="M19" s="85"/>
      <c r="N19" s="37"/>
      <c r="O19" s="105"/>
      <c r="P19" s="84"/>
      <c r="Q19" s="61"/>
      <c r="R19" s="38"/>
      <c r="S19" s="84"/>
      <c r="T19" s="91"/>
      <c r="U19" s="106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</row>
    <row r="20" spans="1:34" ht="17" x14ac:dyDescent="0.2">
      <c r="A20" s="128" t="s">
        <v>50</v>
      </c>
      <c r="B20" s="129"/>
      <c r="C20" s="130" t="s">
        <v>151</v>
      </c>
      <c r="D20" s="172" t="s">
        <v>291</v>
      </c>
      <c r="E20" s="29" t="s">
        <v>240</v>
      </c>
      <c r="F20" s="93">
        <v>15186.7</v>
      </c>
      <c r="G20" s="93">
        <v>15186.7</v>
      </c>
      <c r="H20" s="10">
        <f t="shared" si="0"/>
        <v>1.8635654191996948E-2</v>
      </c>
      <c r="I20" s="76">
        <v>1</v>
      </c>
      <c r="J20" s="79">
        <f>TRUNC(I20*F20,2)</f>
        <v>15186.7</v>
      </c>
      <c r="K20" s="12">
        <f>I20/E20</f>
        <v>1</v>
      </c>
      <c r="L20" s="131"/>
      <c r="M20" s="79"/>
      <c r="N20" s="10"/>
      <c r="O20" s="132">
        <f>L20+I20</f>
        <v>1</v>
      </c>
      <c r="P20" s="132">
        <f>TRUNC(M20+J20,2)</f>
        <v>15186.7</v>
      </c>
      <c r="Q20" s="12">
        <f>P20/G20</f>
        <v>1</v>
      </c>
      <c r="R20" s="11">
        <f>E20-O20</f>
        <v>0</v>
      </c>
      <c r="S20" s="83">
        <f>TRUNC(G20-P20,2)</f>
        <v>0</v>
      </c>
      <c r="T20" s="90">
        <f>S20/G20</f>
        <v>0</v>
      </c>
      <c r="U20" s="126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</row>
    <row r="21" spans="1:34" ht="17" x14ac:dyDescent="0.2">
      <c r="A21" s="123" t="s">
        <v>51</v>
      </c>
      <c r="B21" s="124"/>
      <c r="C21" s="125" t="s">
        <v>152</v>
      </c>
      <c r="D21" s="124" t="s">
        <v>292</v>
      </c>
      <c r="E21" s="51" t="s">
        <v>241</v>
      </c>
      <c r="F21" s="93">
        <v>223.72</v>
      </c>
      <c r="G21" s="93">
        <v>1342.32</v>
      </c>
      <c r="H21" s="10">
        <v>0.4526</v>
      </c>
      <c r="I21" s="76">
        <v>6</v>
      </c>
      <c r="J21" s="79">
        <f>TRUNC(I21*F21,2)</f>
        <v>1342.32</v>
      </c>
      <c r="K21" s="12">
        <f>I21/E21</f>
        <v>1</v>
      </c>
      <c r="L21" s="131"/>
      <c r="M21" s="79"/>
      <c r="N21" s="10"/>
      <c r="O21" s="132">
        <f>L21+I21</f>
        <v>6</v>
      </c>
      <c r="P21" s="132">
        <f>TRUNC(M21+J21,2)</f>
        <v>1342.32</v>
      </c>
      <c r="Q21" s="12">
        <f>P21/G21</f>
        <v>1</v>
      </c>
      <c r="R21" s="11">
        <f>E21-O21</f>
        <v>0</v>
      </c>
      <c r="S21" s="83">
        <f>TRUNC(G21-P21,2)</f>
        <v>0</v>
      </c>
      <c r="T21" s="90">
        <f>S21/G21</f>
        <v>0</v>
      </c>
      <c r="U21" s="126"/>
      <c r="V21" s="133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</row>
    <row r="22" spans="1:34" s="108" customFormat="1" ht="17" x14ac:dyDescent="0.2">
      <c r="A22" s="101" t="s">
        <v>52</v>
      </c>
      <c r="B22" s="187"/>
      <c r="C22" s="102" t="s">
        <v>153</v>
      </c>
      <c r="D22" s="188"/>
      <c r="E22" s="103"/>
      <c r="F22" s="103"/>
      <c r="G22" s="104">
        <f>SUM(G23:G33)</f>
        <v>54507.009999999995</v>
      </c>
      <c r="H22" s="37">
        <f>G22/G$116</f>
        <v>6.688574801633794E-2</v>
      </c>
      <c r="I22" s="87"/>
      <c r="J22" s="85"/>
      <c r="K22" s="39"/>
      <c r="L22" s="86"/>
      <c r="M22" s="85"/>
      <c r="N22" s="37"/>
      <c r="P22" s="84"/>
      <c r="Q22" s="61"/>
      <c r="R22" s="38"/>
      <c r="S22" s="84"/>
      <c r="T22" s="91"/>
      <c r="U22" s="106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</row>
    <row r="23" spans="1:34" ht="17" x14ac:dyDescent="0.2">
      <c r="A23" s="123" t="s">
        <v>53</v>
      </c>
      <c r="B23" s="124"/>
      <c r="C23" s="125" t="s">
        <v>154</v>
      </c>
      <c r="D23" s="124" t="s">
        <v>293</v>
      </c>
      <c r="E23" s="51" t="s">
        <v>242</v>
      </c>
      <c r="F23" s="93">
        <v>322.36</v>
      </c>
      <c r="G23" s="93">
        <v>13268.33</v>
      </c>
      <c r="H23" s="10">
        <f>G23/G$116</f>
        <v>1.6281615465196447E-2</v>
      </c>
      <c r="I23" s="76">
        <v>41.16</v>
      </c>
      <c r="J23" s="79">
        <f>TRUNC(I23*F23,2)</f>
        <v>13268.33</v>
      </c>
      <c r="K23" s="12">
        <f>I23/E23</f>
        <v>1</v>
      </c>
      <c r="L23" s="132"/>
      <c r="M23" s="79"/>
      <c r="N23" s="10"/>
      <c r="O23" s="132">
        <f>L23+I23</f>
        <v>41.16</v>
      </c>
      <c r="P23" s="132">
        <f>TRUNC(M23+J23,2)</f>
        <v>13268.33</v>
      </c>
      <c r="Q23" s="12">
        <f>P23/G23</f>
        <v>1</v>
      </c>
      <c r="R23" s="11">
        <f>E23-O23</f>
        <v>0</v>
      </c>
      <c r="S23" s="83">
        <f>TRUNC(G23-P23,2)</f>
        <v>0</v>
      </c>
      <c r="T23" s="90">
        <f>S23/G23</f>
        <v>0</v>
      </c>
      <c r="U23" s="126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</row>
    <row r="24" spans="1:34" ht="17" x14ac:dyDescent="0.2">
      <c r="A24" s="128" t="s">
        <v>54</v>
      </c>
      <c r="B24" s="129"/>
      <c r="C24" s="130" t="s">
        <v>155</v>
      </c>
      <c r="D24" s="172" t="s">
        <v>293</v>
      </c>
      <c r="E24" s="29" t="s">
        <v>243</v>
      </c>
      <c r="F24" s="93">
        <v>443.72</v>
      </c>
      <c r="G24" s="93">
        <v>1064.92</v>
      </c>
      <c r="H24" s="10">
        <f>G24/G$116</f>
        <v>1.3067671621972772E-3</v>
      </c>
      <c r="I24" s="76"/>
      <c r="J24" s="79"/>
      <c r="K24" s="12"/>
      <c r="L24" s="132" t="str">
        <f>E24</f>
        <v>2,4</v>
      </c>
      <c r="M24" s="79">
        <f>L24*F24</f>
        <v>1064.9280000000001</v>
      </c>
      <c r="N24" s="10">
        <f>L24/E24</f>
        <v>1</v>
      </c>
      <c r="O24" s="132">
        <f t="shared" ref="O24:O32" si="1">L24+I24</f>
        <v>2.4</v>
      </c>
      <c r="P24" s="132">
        <f t="shared" ref="P24:P60" si="2">TRUNC(M24+J24,2)</f>
        <v>1064.92</v>
      </c>
      <c r="Q24" s="12">
        <f t="shared" ref="Q24:Q32" si="3">P24/G24</f>
        <v>1</v>
      </c>
      <c r="R24" s="11">
        <f t="shared" ref="R24:R33" si="4">E24-O24</f>
        <v>0</v>
      </c>
      <c r="S24" s="83">
        <f t="shared" ref="S24:S43" si="5">TRUNC(G24-P24,2)</f>
        <v>0</v>
      </c>
      <c r="T24" s="90">
        <f t="shared" ref="T24:T33" si="6">S24/G24</f>
        <v>0</v>
      </c>
      <c r="U24" s="126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</row>
    <row r="25" spans="1:34" ht="17" x14ac:dyDescent="0.2">
      <c r="A25" s="128" t="s">
        <v>55</v>
      </c>
      <c r="B25" s="129"/>
      <c r="C25" s="130" t="s">
        <v>156</v>
      </c>
      <c r="D25" s="172" t="s">
        <v>291</v>
      </c>
      <c r="E25" s="29" t="s">
        <v>244</v>
      </c>
      <c r="F25" s="93">
        <v>7.43</v>
      </c>
      <c r="G25" s="93">
        <v>337.32</v>
      </c>
      <c r="H25" s="10"/>
      <c r="I25" s="76"/>
      <c r="J25" s="79"/>
      <c r="K25" s="12"/>
      <c r="L25" s="132" t="str">
        <f t="shared" ref="L25:L26" si="7">E25</f>
        <v>45,4</v>
      </c>
      <c r="M25" s="79">
        <f t="shared" ref="M25:M26" si="8">L25*F25</f>
        <v>337.322</v>
      </c>
      <c r="N25" s="10">
        <f t="shared" ref="N25:N26" si="9">L25/E25</f>
        <v>1</v>
      </c>
      <c r="O25" s="132">
        <f t="shared" si="1"/>
        <v>45.4</v>
      </c>
      <c r="P25" s="132">
        <f t="shared" si="2"/>
        <v>337.32</v>
      </c>
      <c r="Q25" s="12">
        <f t="shared" si="3"/>
        <v>1</v>
      </c>
      <c r="R25" s="11">
        <f t="shared" si="4"/>
        <v>0</v>
      </c>
      <c r="S25" s="83">
        <f t="shared" si="5"/>
        <v>0</v>
      </c>
      <c r="T25" s="90">
        <f t="shared" si="6"/>
        <v>0</v>
      </c>
      <c r="U25" s="126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</row>
    <row r="26" spans="1:34" ht="17" x14ac:dyDescent="0.2">
      <c r="A26" s="128" t="s">
        <v>56</v>
      </c>
      <c r="B26" s="129"/>
      <c r="C26" s="130" t="s">
        <v>157</v>
      </c>
      <c r="D26" s="172" t="s">
        <v>291</v>
      </c>
      <c r="E26" s="51" t="s">
        <v>245</v>
      </c>
      <c r="F26" s="93">
        <v>7.46</v>
      </c>
      <c r="G26" s="93">
        <v>1847.84</v>
      </c>
      <c r="H26" s="10">
        <f t="shared" ref="H26:H60" si="10">G26/G$116</f>
        <v>2.2674911101252834E-3</v>
      </c>
      <c r="I26" s="76"/>
      <c r="J26" s="79"/>
      <c r="K26" s="12"/>
      <c r="L26" s="132" t="str">
        <f t="shared" si="7"/>
        <v>247,7</v>
      </c>
      <c r="M26" s="79">
        <f t="shared" si="8"/>
        <v>1847.8419999999999</v>
      </c>
      <c r="N26" s="10">
        <f t="shared" si="9"/>
        <v>1</v>
      </c>
      <c r="O26" s="132">
        <f t="shared" si="1"/>
        <v>247.7</v>
      </c>
      <c r="P26" s="132">
        <f t="shared" si="2"/>
        <v>1847.84</v>
      </c>
      <c r="Q26" s="12">
        <f t="shared" si="3"/>
        <v>1</v>
      </c>
      <c r="R26" s="11">
        <f t="shared" si="4"/>
        <v>0</v>
      </c>
      <c r="S26" s="83">
        <f t="shared" si="5"/>
        <v>0</v>
      </c>
      <c r="T26" s="90">
        <f t="shared" si="6"/>
        <v>0</v>
      </c>
      <c r="U26" s="126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</row>
    <row r="27" spans="1:34" ht="17" x14ac:dyDescent="0.2">
      <c r="A27" s="128" t="s">
        <v>57</v>
      </c>
      <c r="B27" s="129"/>
      <c r="C27" s="130" t="s">
        <v>156</v>
      </c>
      <c r="D27" s="172" t="s">
        <v>291</v>
      </c>
      <c r="E27" s="51" t="s">
        <v>246</v>
      </c>
      <c r="F27" s="93">
        <v>7.43</v>
      </c>
      <c r="G27" s="93">
        <v>2823.17</v>
      </c>
      <c r="H27" s="10">
        <f t="shared" si="10"/>
        <v>3.4643220610942487E-3</v>
      </c>
      <c r="I27" s="132">
        <v>379.97</v>
      </c>
      <c r="J27" s="79">
        <f t="shared" ref="J27:J33" si="11">TRUNC(I27*F27,2)</f>
        <v>2823.17</v>
      </c>
      <c r="K27" s="12">
        <f t="shared" ref="K27:K33" si="12">I27/E27</f>
        <v>1</v>
      </c>
      <c r="L27" s="132"/>
      <c r="M27" s="79"/>
      <c r="N27" s="10"/>
      <c r="O27" s="132">
        <f>L27+I27</f>
        <v>379.97</v>
      </c>
      <c r="P27" s="132">
        <f t="shared" si="2"/>
        <v>2823.17</v>
      </c>
      <c r="Q27" s="12">
        <f t="shared" si="3"/>
        <v>1</v>
      </c>
      <c r="R27" s="11">
        <f t="shared" si="4"/>
        <v>0</v>
      </c>
      <c r="S27" s="83">
        <f t="shared" si="5"/>
        <v>0</v>
      </c>
      <c r="T27" s="90">
        <f t="shared" si="6"/>
        <v>0</v>
      </c>
      <c r="U27" s="126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</row>
    <row r="28" spans="1:34" ht="17" x14ac:dyDescent="0.2">
      <c r="A28" s="128" t="s">
        <v>58</v>
      </c>
      <c r="B28" s="129"/>
      <c r="C28" s="130" t="s">
        <v>158</v>
      </c>
      <c r="D28" s="172" t="s">
        <v>293</v>
      </c>
      <c r="E28" s="51" t="s">
        <v>247</v>
      </c>
      <c r="F28" s="93">
        <v>74.39</v>
      </c>
      <c r="G28" s="93">
        <v>180.76</v>
      </c>
      <c r="H28" s="10">
        <f t="shared" si="10"/>
        <v>2.2181124613940937E-4</v>
      </c>
      <c r="I28" s="132">
        <v>2.4300000000000002</v>
      </c>
      <c r="J28" s="79">
        <f t="shared" si="11"/>
        <v>180.76</v>
      </c>
      <c r="K28" s="12">
        <f t="shared" si="12"/>
        <v>1</v>
      </c>
      <c r="L28" s="132"/>
      <c r="M28" s="79"/>
      <c r="N28" s="10"/>
      <c r="O28" s="132">
        <f t="shared" si="1"/>
        <v>2.4300000000000002</v>
      </c>
      <c r="P28" s="132">
        <f t="shared" si="2"/>
        <v>180.76</v>
      </c>
      <c r="Q28" s="12">
        <f t="shared" si="3"/>
        <v>1</v>
      </c>
      <c r="R28" s="11">
        <f t="shared" si="4"/>
        <v>0</v>
      </c>
      <c r="S28" s="83">
        <f t="shared" si="5"/>
        <v>0</v>
      </c>
      <c r="T28" s="90">
        <f t="shared" si="6"/>
        <v>0</v>
      </c>
      <c r="U28" s="126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</row>
    <row r="29" spans="1:34" ht="17" x14ac:dyDescent="0.2">
      <c r="A29" s="128" t="s">
        <v>59</v>
      </c>
      <c r="B29" s="129"/>
      <c r="C29" s="130" t="s">
        <v>159</v>
      </c>
      <c r="D29" s="172" t="s">
        <v>291</v>
      </c>
      <c r="E29" s="29" t="s">
        <v>248</v>
      </c>
      <c r="F29" s="93">
        <v>28.67</v>
      </c>
      <c r="G29" s="93">
        <v>1863.55</v>
      </c>
      <c r="H29" s="10">
        <f t="shared" si="10"/>
        <v>2.2867689076294332E-3</v>
      </c>
      <c r="I29" s="207">
        <v>65</v>
      </c>
      <c r="J29" s="79">
        <f t="shared" si="11"/>
        <v>1863.55</v>
      </c>
      <c r="K29" s="12">
        <f t="shared" si="12"/>
        <v>1</v>
      </c>
      <c r="L29" s="132"/>
      <c r="M29" s="79"/>
      <c r="N29" s="10"/>
      <c r="O29" s="132">
        <f t="shared" si="1"/>
        <v>65</v>
      </c>
      <c r="P29" s="132">
        <f t="shared" si="2"/>
        <v>1863.55</v>
      </c>
      <c r="Q29" s="12">
        <f t="shared" si="3"/>
        <v>1</v>
      </c>
      <c r="R29" s="11">
        <f t="shared" si="4"/>
        <v>0</v>
      </c>
      <c r="S29" s="83">
        <f t="shared" si="5"/>
        <v>0</v>
      </c>
      <c r="T29" s="90">
        <f t="shared" si="6"/>
        <v>0</v>
      </c>
      <c r="U29" s="126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</row>
    <row r="30" spans="1:34" ht="34" x14ac:dyDescent="0.2">
      <c r="A30" s="128" t="s">
        <v>60</v>
      </c>
      <c r="B30" s="129"/>
      <c r="C30" s="130" t="s">
        <v>160</v>
      </c>
      <c r="D30" s="172" t="s">
        <v>291</v>
      </c>
      <c r="E30" s="29" t="s">
        <v>249</v>
      </c>
      <c r="F30" s="93">
        <v>21.95</v>
      </c>
      <c r="G30" s="93">
        <v>15170.08</v>
      </c>
      <c r="H30" s="10">
        <f t="shared" si="10"/>
        <v>1.8615259730219803E-2</v>
      </c>
      <c r="I30" s="207">
        <f>350+341.12</f>
        <v>691.12</v>
      </c>
      <c r="J30" s="79">
        <f t="shared" si="11"/>
        <v>15170.08</v>
      </c>
      <c r="K30" s="12">
        <f t="shared" si="12"/>
        <v>1</v>
      </c>
      <c r="L30" s="132"/>
      <c r="M30" s="79"/>
      <c r="N30" s="10"/>
      <c r="O30" s="132">
        <f t="shared" si="1"/>
        <v>691.12</v>
      </c>
      <c r="P30" s="132">
        <f t="shared" si="2"/>
        <v>15170.08</v>
      </c>
      <c r="Q30" s="12">
        <f t="shared" si="3"/>
        <v>1</v>
      </c>
      <c r="R30" s="11">
        <f t="shared" si="4"/>
        <v>0</v>
      </c>
      <c r="S30" s="83">
        <f t="shared" si="5"/>
        <v>0</v>
      </c>
      <c r="T30" s="90">
        <f t="shared" si="6"/>
        <v>0</v>
      </c>
      <c r="U30" s="126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</row>
    <row r="31" spans="1:34" ht="51" x14ac:dyDescent="0.2">
      <c r="A31" s="128" t="s">
        <v>61</v>
      </c>
      <c r="B31" s="129"/>
      <c r="C31" s="130" t="s">
        <v>161</v>
      </c>
      <c r="D31" s="172" t="s">
        <v>291</v>
      </c>
      <c r="E31" s="29" t="s">
        <v>249</v>
      </c>
      <c r="F31" s="93">
        <v>7.45</v>
      </c>
      <c r="G31" s="93">
        <v>5148.84</v>
      </c>
      <c r="H31" s="10">
        <f t="shared" si="10"/>
        <v>6.3181600828304749E-3</v>
      </c>
      <c r="I31" s="207">
        <f>350+341.12</f>
        <v>691.12</v>
      </c>
      <c r="J31" s="79">
        <f t="shared" si="11"/>
        <v>5148.84</v>
      </c>
      <c r="K31" s="12">
        <f t="shared" si="12"/>
        <v>1</v>
      </c>
      <c r="L31" s="132"/>
      <c r="M31" s="79"/>
      <c r="N31" s="10"/>
      <c r="O31" s="132">
        <f t="shared" si="1"/>
        <v>691.12</v>
      </c>
      <c r="P31" s="132">
        <f t="shared" si="2"/>
        <v>5148.84</v>
      </c>
      <c r="Q31" s="12">
        <f t="shared" si="3"/>
        <v>1</v>
      </c>
      <c r="R31" s="11">
        <f t="shared" si="4"/>
        <v>0</v>
      </c>
      <c r="S31" s="83">
        <f t="shared" si="5"/>
        <v>0</v>
      </c>
      <c r="T31" s="90">
        <f t="shared" si="6"/>
        <v>0</v>
      </c>
      <c r="U31" s="126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</row>
    <row r="32" spans="1:34" ht="17" x14ac:dyDescent="0.2">
      <c r="A32" s="128" t="s">
        <v>62</v>
      </c>
      <c r="B32" s="129"/>
      <c r="C32" s="130" t="s">
        <v>162</v>
      </c>
      <c r="D32" s="172" t="s">
        <v>291</v>
      </c>
      <c r="E32" s="29" t="s">
        <v>250</v>
      </c>
      <c r="F32" s="93">
        <v>23.67</v>
      </c>
      <c r="G32" s="93">
        <v>5273.43</v>
      </c>
      <c r="H32" s="10">
        <f t="shared" si="10"/>
        <v>6.4710449199432713E-3</v>
      </c>
      <c r="I32" s="207">
        <v>222.79</v>
      </c>
      <c r="J32" s="79">
        <f t="shared" si="11"/>
        <v>5273.43</v>
      </c>
      <c r="K32" s="12">
        <f t="shared" si="12"/>
        <v>1</v>
      </c>
      <c r="L32" s="132"/>
      <c r="M32" s="79"/>
      <c r="N32" s="10"/>
      <c r="O32" s="132">
        <f t="shared" si="1"/>
        <v>222.79</v>
      </c>
      <c r="P32" s="132">
        <f>TRUNC(M32+J32,2)</f>
        <v>5273.43</v>
      </c>
      <c r="Q32" s="12">
        <f t="shared" si="3"/>
        <v>1</v>
      </c>
      <c r="R32" s="11">
        <f t="shared" si="4"/>
        <v>0</v>
      </c>
      <c r="S32" s="83">
        <f t="shared" si="5"/>
        <v>0</v>
      </c>
      <c r="T32" s="90">
        <f t="shared" si="6"/>
        <v>0</v>
      </c>
      <c r="U32" s="126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</row>
    <row r="33" spans="1:34" ht="34" x14ac:dyDescent="0.2">
      <c r="A33" s="128" t="s">
        <v>63</v>
      </c>
      <c r="B33" s="129"/>
      <c r="C33" s="130" t="s">
        <v>163</v>
      </c>
      <c r="D33" s="172" t="s">
        <v>293</v>
      </c>
      <c r="E33" s="29" t="s">
        <v>251</v>
      </c>
      <c r="F33" s="93">
        <v>117.07</v>
      </c>
      <c r="G33" s="93">
        <v>7528.77</v>
      </c>
      <c r="H33" s="10">
        <f t="shared" si="10"/>
        <v>9.238580745723618E-3</v>
      </c>
      <c r="I33" s="207">
        <f>30+22</f>
        <v>52</v>
      </c>
      <c r="J33" s="79">
        <f t="shared" si="11"/>
        <v>6087.64</v>
      </c>
      <c r="K33" s="12">
        <f t="shared" si="12"/>
        <v>0.80858342403980721</v>
      </c>
      <c r="L33" s="132">
        <f>E33-I33</f>
        <v>12.310000000000002</v>
      </c>
      <c r="M33" s="79">
        <f>L33*F33</f>
        <v>1441.1317000000001</v>
      </c>
      <c r="N33" s="10">
        <f t="shared" ref="N33" si="13">L33/F33</f>
        <v>0.1051507644998719</v>
      </c>
      <c r="O33" s="132">
        <f>L33+I33</f>
        <v>64.31</v>
      </c>
      <c r="P33" s="132">
        <f>TRUNC(M33+J33,2)</f>
        <v>7528.77</v>
      </c>
      <c r="Q33" s="12">
        <f>O33/E33</f>
        <v>1</v>
      </c>
      <c r="R33" s="11">
        <f t="shared" si="4"/>
        <v>0</v>
      </c>
      <c r="S33" s="83">
        <f t="shared" si="5"/>
        <v>0</v>
      </c>
      <c r="T33" s="90">
        <f t="shared" si="6"/>
        <v>0</v>
      </c>
      <c r="U33" s="126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</row>
    <row r="34" spans="1:34" s="108" customFormat="1" ht="17" x14ac:dyDescent="0.2">
      <c r="A34" s="101" t="s">
        <v>64</v>
      </c>
      <c r="B34" s="187"/>
      <c r="C34" s="102" t="s">
        <v>164</v>
      </c>
      <c r="D34" s="188"/>
      <c r="E34" s="103"/>
      <c r="F34" s="103"/>
      <c r="G34" s="104">
        <f>SUM(G35:G36)</f>
        <v>110255.88</v>
      </c>
      <c r="H34" s="37">
        <f t="shared" si="10"/>
        <v>0.13529538690527321</v>
      </c>
      <c r="I34" s="87"/>
      <c r="J34" s="85"/>
      <c r="K34" s="39"/>
      <c r="L34" s="86"/>
      <c r="M34" s="85"/>
      <c r="N34" s="37"/>
      <c r="O34" s="105"/>
      <c r="P34" s="84"/>
      <c r="Q34" s="61"/>
      <c r="R34" s="38"/>
      <c r="S34" s="84"/>
      <c r="T34" s="91"/>
      <c r="U34" s="106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</row>
    <row r="35" spans="1:34" ht="34" x14ac:dyDescent="0.2">
      <c r="A35" s="128" t="s">
        <v>65</v>
      </c>
      <c r="B35" s="129"/>
      <c r="C35" s="130" t="s">
        <v>165</v>
      </c>
      <c r="D35" s="172" t="s">
        <v>294</v>
      </c>
      <c r="E35" s="29" t="s">
        <v>252</v>
      </c>
      <c r="F35" s="93">
        <v>1067.71</v>
      </c>
      <c r="G35" s="93">
        <v>104635.58</v>
      </c>
      <c r="H35" s="10">
        <f t="shared" si="10"/>
        <v>0.12839869656074276</v>
      </c>
      <c r="I35" s="76">
        <v>98</v>
      </c>
      <c r="J35" s="79">
        <f>TRUNC(I35*F35,2)</f>
        <v>104635.58</v>
      </c>
      <c r="K35" s="12">
        <f>I35/E35</f>
        <v>1</v>
      </c>
      <c r="L35" s="131"/>
      <c r="M35" s="79"/>
      <c r="N35" s="10"/>
      <c r="O35" s="132">
        <f t="shared" ref="O35:O36" si="14">L35+I35</f>
        <v>98</v>
      </c>
      <c r="P35" s="132">
        <f t="shared" si="2"/>
        <v>104635.58</v>
      </c>
      <c r="Q35" s="12">
        <f t="shared" ref="Q35:Q36" si="15">P35/G35</f>
        <v>1</v>
      </c>
      <c r="R35" s="11">
        <f t="shared" ref="R35:R36" si="16">E35-O35</f>
        <v>0</v>
      </c>
      <c r="S35" s="83">
        <f t="shared" si="5"/>
        <v>0</v>
      </c>
      <c r="T35" s="90">
        <f t="shared" ref="T35:T36" si="17">S35/G35</f>
        <v>0</v>
      </c>
      <c r="U35" s="126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</row>
    <row r="36" spans="1:34" ht="34" x14ac:dyDescent="0.2">
      <c r="A36" s="128" t="s">
        <v>66</v>
      </c>
      <c r="B36" s="129"/>
      <c r="C36" s="130" t="s">
        <v>166</v>
      </c>
      <c r="D36" s="172" t="s">
        <v>294</v>
      </c>
      <c r="E36" s="29" t="s">
        <v>252</v>
      </c>
      <c r="F36" s="93">
        <v>57.35</v>
      </c>
      <c r="G36" s="93">
        <v>5620.3</v>
      </c>
      <c r="H36" s="10">
        <f t="shared" si="10"/>
        <v>6.8966903445304411E-3</v>
      </c>
      <c r="I36" s="76">
        <v>98</v>
      </c>
      <c r="J36" s="79">
        <f>TRUNC(I36*F36,2)</f>
        <v>5620.3</v>
      </c>
      <c r="K36" s="12">
        <f>I36/E36</f>
        <v>1</v>
      </c>
      <c r="L36" s="131"/>
      <c r="M36" s="79"/>
      <c r="N36" s="10"/>
      <c r="O36" s="132">
        <f t="shared" si="14"/>
        <v>98</v>
      </c>
      <c r="P36" s="132">
        <f t="shared" si="2"/>
        <v>5620.3</v>
      </c>
      <c r="Q36" s="12">
        <f t="shared" si="15"/>
        <v>1</v>
      </c>
      <c r="R36" s="11">
        <f t="shared" si="16"/>
        <v>0</v>
      </c>
      <c r="S36" s="83">
        <f t="shared" si="5"/>
        <v>0</v>
      </c>
      <c r="T36" s="90">
        <f t="shared" si="17"/>
        <v>0</v>
      </c>
      <c r="U36" s="126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</row>
    <row r="37" spans="1:34" s="108" customFormat="1" ht="17" x14ac:dyDescent="0.2">
      <c r="A37" s="101" t="s">
        <v>67</v>
      </c>
      <c r="B37" s="187"/>
      <c r="C37" s="102" t="s">
        <v>167</v>
      </c>
      <c r="D37" s="188"/>
      <c r="E37" s="103"/>
      <c r="F37" s="103"/>
      <c r="G37" s="104">
        <f>SUM(G38:G43)</f>
        <v>132104.56</v>
      </c>
      <c r="H37" s="37">
        <f t="shared" si="10"/>
        <v>0.16210598071641055</v>
      </c>
      <c r="I37" s="87"/>
      <c r="J37" s="85"/>
      <c r="K37" s="39"/>
      <c r="L37" s="86"/>
      <c r="M37" s="85"/>
      <c r="N37" s="37"/>
      <c r="O37" s="105"/>
      <c r="P37" s="84"/>
      <c r="Q37" s="61"/>
      <c r="R37" s="38"/>
      <c r="S37" s="84"/>
      <c r="T37" s="91"/>
      <c r="U37" s="106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</row>
    <row r="38" spans="1:34" ht="85" x14ac:dyDescent="0.2">
      <c r="A38" s="128" t="s">
        <v>68</v>
      </c>
      <c r="B38" s="129"/>
      <c r="C38" s="130" t="s">
        <v>168</v>
      </c>
      <c r="D38" s="172" t="s">
        <v>291</v>
      </c>
      <c r="E38" s="29" t="s">
        <v>253</v>
      </c>
      <c r="F38" s="93">
        <v>85.77</v>
      </c>
      <c r="G38" s="93">
        <v>17783.55</v>
      </c>
      <c r="H38" s="10">
        <f t="shared" si="10"/>
        <v>2.1822258167086155E-2</v>
      </c>
      <c r="I38" s="76">
        <f>100+107.34</f>
        <v>207.34</v>
      </c>
      <c r="J38" s="79">
        <f t="shared" ref="J38:J43" si="18">TRUNC(I38*F38,2)</f>
        <v>17783.55</v>
      </c>
      <c r="K38" s="12">
        <f>I38/E38</f>
        <v>1</v>
      </c>
      <c r="L38" s="131"/>
      <c r="M38" s="79"/>
      <c r="N38" s="10"/>
      <c r="O38" s="132">
        <f>L38+I38</f>
        <v>207.34</v>
      </c>
      <c r="P38" s="132">
        <f t="shared" si="2"/>
        <v>17783.55</v>
      </c>
      <c r="Q38" s="12">
        <f>P38/G38</f>
        <v>1</v>
      </c>
      <c r="R38" s="11">
        <f t="shared" ref="R38:R43" si="19">E38-O38</f>
        <v>0</v>
      </c>
      <c r="S38" s="83">
        <f t="shared" si="5"/>
        <v>0</v>
      </c>
      <c r="T38" s="90">
        <f t="shared" ref="T38:T43" si="20">S38/G38</f>
        <v>0</v>
      </c>
      <c r="U38" s="126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</row>
    <row r="39" spans="1:34" ht="17" x14ac:dyDescent="0.2">
      <c r="A39" s="128" t="s">
        <v>69</v>
      </c>
      <c r="B39" s="129"/>
      <c r="C39" s="130" t="s">
        <v>169</v>
      </c>
      <c r="D39" s="172" t="s">
        <v>291</v>
      </c>
      <c r="E39" s="29" t="s">
        <v>249</v>
      </c>
      <c r="F39" s="93">
        <v>31.48</v>
      </c>
      <c r="G39" s="93">
        <v>21756.45</v>
      </c>
      <c r="H39" s="10">
        <f t="shared" si="10"/>
        <v>2.6697418046413773E-2</v>
      </c>
      <c r="I39" s="76">
        <v>691.12</v>
      </c>
      <c r="J39" s="79">
        <f t="shared" si="18"/>
        <v>21756.45</v>
      </c>
      <c r="K39" s="12">
        <f t="shared" ref="K39:K42" si="21">I39/E39</f>
        <v>1</v>
      </c>
      <c r="L39" s="131"/>
      <c r="M39" s="79"/>
      <c r="N39" s="10"/>
      <c r="O39" s="132">
        <f t="shared" ref="O39:O43" si="22">L39+I39</f>
        <v>691.12</v>
      </c>
      <c r="P39" s="132">
        <f t="shared" si="2"/>
        <v>21756.45</v>
      </c>
      <c r="Q39" s="12">
        <f t="shared" ref="Q39:Q43" si="23">P39/G39</f>
        <v>1</v>
      </c>
      <c r="R39" s="11">
        <f t="shared" si="19"/>
        <v>0</v>
      </c>
      <c r="S39" s="83">
        <f t="shared" si="5"/>
        <v>0</v>
      </c>
      <c r="T39" s="90">
        <f t="shared" si="20"/>
        <v>0</v>
      </c>
      <c r="U39" s="126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</row>
    <row r="40" spans="1:34" ht="17" x14ac:dyDescent="0.2">
      <c r="A40" s="128" t="s">
        <v>70</v>
      </c>
      <c r="B40" s="129"/>
      <c r="C40" s="130" t="s">
        <v>170</v>
      </c>
      <c r="D40" s="172" t="s">
        <v>291</v>
      </c>
      <c r="E40" s="51" t="s">
        <v>249</v>
      </c>
      <c r="F40" s="93">
        <v>42.71</v>
      </c>
      <c r="G40" s="93">
        <v>29517.73</v>
      </c>
      <c r="H40" s="10">
        <f t="shared" si="10"/>
        <v>3.6221312649406E-2</v>
      </c>
      <c r="I40" s="76">
        <v>691.12</v>
      </c>
      <c r="J40" s="79">
        <f t="shared" si="18"/>
        <v>29517.73</v>
      </c>
      <c r="K40" s="12">
        <f t="shared" si="21"/>
        <v>1</v>
      </c>
      <c r="L40" s="131"/>
      <c r="M40" s="79"/>
      <c r="N40" s="10"/>
      <c r="O40" s="132">
        <f t="shared" si="22"/>
        <v>691.12</v>
      </c>
      <c r="P40" s="132">
        <f t="shared" si="2"/>
        <v>29517.73</v>
      </c>
      <c r="Q40" s="12">
        <f t="shared" si="23"/>
        <v>1</v>
      </c>
      <c r="R40" s="11">
        <f t="shared" si="19"/>
        <v>0</v>
      </c>
      <c r="S40" s="83">
        <f t="shared" si="5"/>
        <v>0</v>
      </c>
      <c r="T40" s="90">
        <f t="shared" si="20"/>
        <v>0</v>
      </c>
      <c r="U40" s="126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</row>
    <row r="41" spans="1:34" ht="51" x14ac:dyDescent="0.2">
      <c r="A41" s="128" t="s">
        <v>71</v>
      </c>
      <c r="B41" s="129"/>
      <c r="C41" s="130" t="s">
        <v>171</v>
      </c>
      <c r="D41" s="172" t="s">
        <v>291</v>
      </c>
      <c r="E41" s="29" t="s">
        <v>249</v>
      </c>
      <c r="F41" s="93">
        <v>56.34</v>
      </c>
      <c r="G41" s="93">
        <v>38937.699999999997</v>
      </c>
      <c r="H41" s="10">
        <f t="shared" si="10"/>
        <v>4.778059171720779E-2</v>
      </c>
      <c r="I41" s="76">
        <v>691.12</v>
      </c>
      <c r="J41" s="79">
        <f t="shared" si="18"/>
        <v>38937.699999999997</v>
      </c>
      <c r="K41" s="12">
        <f t="shared" si="21"/>
        <v>1</v>
      </c>
      <c r="L41" s="131"/>
      <c r="M41" s="79"/>
      <c r="N41" s="10"/>
      <c r="O41" s="132">
        <f t="shared" si="22"/>
        <v>691.12</v>
      </c>
      <c r="P41" s="132">
        <f t="shared" si="2"/>
        <v>38937.699999999997</v>
      </c>
      <c r="Q41" s="12">
        <f t="shared" si="23"/>
        <v>1</v>
      </c>
      <c r="R41" s="11">
        <f t="shared" si="19"/>
        <v>0</v>
      </c>
      <c r="S41" s="83">
        <f t="shared" si="5"/>
        <v>0</v>
      </c>
      <c r="T41" s="90">
        <f t="shared" si="20"/>
        <v>0</v>
      </c>
      <c r="U41" s="126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</row>
    <row r="42" spans="1:34" ht="85" x14ac:dyDescent="0.2">
      <c r="A42" s="128" t="s">
        <v>72</v>
      </c>
      <c r="B42" s="129"/>
      <c r="C42" s="130" t="s">
        <v>172</v>
      </c>
      <c r="D42" s="172" t="s">
        <v>294</v>
      </c>
      <c r="E42" s="29" t="s">
        <v>254</v>
      </c>
      <c r="F42" s="93">
        <v>30.92</v>
      </c>
      <c r="G42" s="93">
        <v>2937.4</v>
      </c>
      <c r="H42" s="10">
        <f t="shared" si="10"/>
        <v>3.6044941049452376E-3</v>
      </c>
      <c r="I42" s="76">
        <v>95</v>
      </c>
      <c r="J42" s="79">
        <f t="shared" si="18"/>
        <v>2937.4</v>
      </c>
      <c r="K42" s="12">
        <f t="shared" si="21"/>
        <v>1</v>
      </c>
      <c r="L42" s="131"/>
      <c r="M42" s="79"/>
      <c r="N42" s="10"/>
      <c r="O42" s="132">
        <f t="shared" si="22"/>
        <v>95</v>
      </c>
      <c r="P42" s="132">
        <f t="shared" si="2"/>
        <v>2937.4</v>
      </c>
      <c r="Q42" s="12">
        <f t="shared" si="23"/>
        <v>1</v>
      </c>
      <c r="R42" s="11">
        <f t="shared" si="19"/>
        <v>0</v>
      </c>
      <c r="S42" s="83">
        <f t="shared" si="5"/>
        <v>0</v>
      </c>
      <c r="T42" s="90">
        <f t="shared" si="20"/>
        <v>0</v>
      </c>
      <c r="U42" s="126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</row>
    <row r="43" spans="1:34" ht="51" x14ac:dyDescent="0.2">
      <c r="A43" s="128" t="s">
        <v>73</v>
      </c>
      <c r="B43" s="129"/>
      <c r="C43" s="130" t="s">
        <v>173</v>
      </c>
      <c r="D43" s="172" t="s">
        <v>291</v>
      </c>
      <c r="E43" s="29" t="s">
        <v>250</v>
      </c>
      <c r="F43" s="93">
        <v>95.03</v>
      </c>
      <c r="G43" s="93">
        <v>21171.73</v>
      </c>
      <c r="H43" s="10">
        <f t="shared" si="10"/>
        <v>2.5979906031351613E-2</v>
      </c>
      <c r="I43" s="131">
        <v>222.79</v>
      </c>
      <c r="J43" s="79">
        <f t="shared" si="18"/>
        <v>21171.73</v>
      </c>
      <c r="K43" s="12">
        <f t="shared" ref="K43" si="24">I43/E43</f>
        <v>1</v>
      </c>
      <c r="L43" s="131"/>
      <c r="M43" s="79"/>
      <c r="N43" s="10"/>
      <c r="O43" s="132">
        <f t="shared" si="22"/>
        <v>222.79</v>
      </c>
      <c r="P43" s="132">
        <f t="shared" si="2"/>
        <v>21171.73</v>
      </c>
      <c r="Q43" s="12">
        <f t="shared" si="23"/>
        <v>1</v>
      </c>
      <c r="R43" s="11">
        <f t="shared" si="19"/>
        <v>0</v>
      </c>
      <c r="S43" s="83">
        <f t="shared" si="5"/>
        <v>0</v>
      </c>
      <c r="T43" s="90">
        <f t="shared" si="20"/>
        <v>0</v>
      </c>
      <c r="U43" s="126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</row>
    <row r="44" spans="1:34" s="108" customFormat="1" ht="17" x14ac:dyDescent="0.2">
      <c r="A44" s="101" t="s">
        <v>74</v>
      </c>
      <c r="B44" s="187"/>
      <c r="C44" s="102" t="s">
        <v>174</v>
      </c>
      <c r="D44" s="188"/>
      <c r="E44" s="103"/>
      <c r="F44" s="103"/>
      <c r="G44" s="104">
        <f>SUM(G45:G52)</f>
        <v>175518.51</v>
      </c>
      <c r="H44" s="37">
        <f t="shared" si="10"/>
        <v>0.21537939490834471</v>
      </c>
      <c r="I44" s="87"/>
      <c r="J44" s="85"/>
      <c r="K44" s="39"/>
      <c r="L44" s="86"/>
      <c r="M44" s="85"/>
      <c r="N44" s="37"/>
      <c r="O44" s="105"/>
      <c r="P44" s="84"/>
      <c r="Q44" s="61"/>
      <c r="R44" s="38"/>
      <c r="S44" s="84"/>
      <c r="T44" s="91"/>
      <c r="U44" s="106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4" ht="68" x14ac:dyDescent="0.2">
      <c r="A45" s="128" t="s">
        <v>75</v>
      </c>
      <c r="B45" s="129"/>
      <c r="C45" s="130" t="s">
        <v>175</v>
      </c>
      <c r="D45" s="172" t="s">
        <v>293</v>
      </c>
      <c r="E45" s="29" t="s">
        <v>255</v>
      </c>
      <c r="F45" s="93">
        <v>997.55</v>
      </c>
      <c r="G45" s="93">
        <v>20589.43</v>
      </c>
      <c r="H45" s="10">
        <f t="shared" si="10"/>
        <v>2.5265363606993468E-2</v>
      </c>
      <c r="I45" s="76">
        <f>10.32+10.32</f>
        <v>20.64</v>
      </c>
      <c r="J45" s="79">
        <f>TRUNC(I45*F45,2)</f>
        <v>20589.43</v>
      </c>
      <c r="K45" s="12">
        <f t="shared" ref="K45" si="25">I45/E45</f>
        <v>1</v>
      </c>
      <c r="L45" s="131"/>
      <c r="M45" s="79"/>
      <c r="N45" s="10"/>
      <c r="O45" s="132">
        <f>L45+I45</f>
        <v>20.64</v>
      </c>
      <c r="P45" s="132">
        <f t="shared" si="2"/>
        <v>20589.43</v>
      </c>
      <c r="Q45" s="12">
        <f t="shared" ref="Q45:Q52" si="26">P45/G45</f>
        <v>1</v>
      </c>
      <c r="R45" s="11">
        <f t="shared" ref="R45:R52" si="27">E45-O45</f>
        <v>0</v>
      </c>
      <c r="S45" s="83">
        <f>TRUNC(G45-P45,2)</f>
        <v>0</v>
      </c>
      <c r="T45" s="90">
        <f t="shared" ref="T45:T52" si="28">S45/G45</f>
        <v>0</v>
      </c>
      <c r="U45" s="126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</row>
    <row r="46" spans="1:34" ht="34" x14ac:dyDescent="0.2">
      <c r="A46" s="128" t="s">
        <v>76</v>
      </c>
      <c r="B46" s="129"/>
      <c r="C46" s="130" t="s">
        <v>176</v>
      </c>
      <c r="D46" s="172" t="s">
        <v>291</v>
      </c>
      <c r="E46" s="29" t="s">
        <v>256</v>
      </c>
      <c r="F46" s="93">
        <v>23.59</v>
      </c>
      <c r="G46" s="93">
        <v>11464.74</v>
      </c>
      <c r="H46" s="10">
        <f t="shared" si="10"/>
        <v>1.4068423689225118E-2</v>
      </c>
      <c r="I46" s="76"/>
      <c r="J46" s="79"/>
      <c r="K46" s="12"/>
      <c r="L46" s="131"/>
      <c r="M46" s="79"/>
      <c r="N46" s="10"/>
      <c r="O46" s="132">
        <f t="shared" ref="O46:O52" si="29">L46+I46</f>
        <v>0</v>
      </c>
      <c r="P46" s="132">
        <f t="shared" si="2"/>
        <v>0</v>
      </c>
      <c r="Q46" s="12">
        <f t="shared" si="26"/>
        <v>0</v>
      </c>
      <c r="R46" s="11">
        <f t="shared" si="27"/>
        <v>486</v>
      </c>
      <c r="S46" s="83">
        <f t="shared" ref="S46:S52" si="30">TRUNC(G46-P46,2)</f>
        <v>11464.74</v>
      </c>
      <c r="T46" s="90">
        <f t="shared" si="28"/>
        <v>1</v>
      </c>
      <c r="U46" s="126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</row>
    <row r="47" spans="1:34" ht="68" x14ac:dyDescent="0.2">
      <c r="A47" s="128" t="s">
        <v>77</v>
      </c>
      <c r="B47" s="129"/>
      <c r="C47" s="130" t="s">
        <v>177</v>
      </c>
      <c r="D47" s="172" t="s">
        <v>291</v>
      </c>
      <c r="E47" s="29" t="s">
        <v>257</v>
      </c>
      <c r="F47" s="93">
        <v>107.06</v>
      </c>
      <c r="G47" s="93">
        <v>59953.599999999999</v>
      </c>
      <c r="H47" s="10">
        <f t="shared" si="10"/>
        <v>7.3569278195085713E-2</v>
      </c>
      <c r="I47" s="76"/>
      <c r="J47" s="79"/>
      <c r="K47" s="12"/>
      <c r="L47" s="131" t="str">
        <f>E47</f>
        <v>560,0</v>
      </c>
      <c r="M47" s="79">
        <f>L47*F47</f>
        <v>59953.599999999999</v>
      </c>
      <c r="N47" s="10">
        <f>L47/E47</f>
        <v>1</v>
      </c>
      <c r="O47" s="132">
        <f t="shared" si="29"/>
        <v>560</v>
      </c>
      <c r="P47" s="132">
        <f t="shared" si="2"/>
        <v>59953.599999999999</v>
      </c>
      <c r="Q47" s="12">
        <f t="shared" si="26"/>
        <v>1</v>
      </c>
      <c r="R47" s="11">
        <f t="shared" si="27"/>
        <v>0</v>
      </c>
      <c r="S47" s="83">
        <f t="shared" si="30"/>
        <v>0</v>
      </c>
      <c r="T47" s="90">
        <f t="shared" si="28"/>
        <v>0</v>
      </c>
      <c r="U47" s="126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</row>
    <row r="48" spans="1:34" ht="51" x14ac:dyDescent="0.2">
      <c r="A48" s="128" t="s">
        <v>78</v>
      </c>
      <c r="B48" s="129"/>
      <c r="C48" s="130" t="s">
        <v>178</v>
      </c>
      <c r="D48" s="172" t="s">
        <v>291</v>
      </c>
      <c r="E48" s="29" t="s">
        <v>258</v>
      </c>
      <c r="F48" s="93">
        <v>58.97</v>
      </c>
      <c r="G48" s="93">
        <v>1265.49</v>
      </c>
      <c r="H48" s="10">
        <f t="shared" si="10"/>
        <v>1.5528873305873045E-3</v>
      </c>
      <c r="I48" s="76"/>
      <c r="J48" s="79"/>
      <c r="K48" s="12"/>
      <c r="L48" s="131"/>
      <c r="M48" s="79"/>
      <c r="N48" s="10"/>
      <c r="O48" s="132">
        <f t="shared" si="29"/>
        <v>0</v>
      </c>
      <c r="P48" s="132">
        <f t="shared" si="2"/>
        <v>0</v>
      </c>
      <c r="Q48" s="12">
        <f t="shared" si="26"/>
        <v>0</v>
      </c>
      <c r="R48" s="11">
        <f t="shared" si="27"/>
        <v>21.46</v>
      </c>
      <c r="S48" s="83">
        <f t="shared" si="30"/>
        <v>1265.49</v>
      </c>
      <c r="T48" s="90">
        <f t="shared" si="28"/>
        <v>1</v>
      </c>
      <c r="U48" s="126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</row>
    <row r="49" spans="1:34" ht="34" x14ac:dyDescent="0.2">
      <c r="A49" s="134" t="s">
        <v>79</v>
      </c>
      <c r="B49" s="135"/>
      <c r="C49" s="136" t="s">
        <v>179</v>
      </c>
      <c r="D49" s="173" t="s">
        <v>294</v>
      </c>
      <c r="E49" s="29" t="s">
        <v>259</v>
      </c>
      <c r="F49" s="93">
        <v>215.07</v>
      </c>
      <c r="G49" s="93">
        <v>8172.66</v>
      </c>
      <c r="H49" s="68">
        <f t="shared" si="10"/>
        <v>1.0028700480602486E-2</v>
      </c>
      <c r="I49" s="77"/>
      <c r="J49" s="80"/>
      <c r="K49" s="69"/>
      <c r="L49" s="131" t="str">
        <f>E49</f>
        <v>38,0</v>
      </c>
      <c r="M49" s="79">
        <f>L49*F49</f>
        <v>8172.66</v>
      </c>
      <c r="N49" s="10">
        <f>L49/E49</f>
        <v>1</v>
      </c>
      <c r="O49" s="132">
        <f t="shared" si="29"/>
        <v>38</v>
      </c>
      <c r="P49" s="132">
        <f t="shared" si="2"/>
        <v>8172.66</v>
      </c>
      <c r="Q49" s="12">
        <f t="shared" si="26"/>
        <v>1</v>
      </c>
      <c r="R49" s="11">
        <f t="shared" si="27"/>
        <v>0</v>
      </c>
      <c r="S49" s="83">
        <f t="shared" si="30"/>
        <v>0</v>
      </c>
      <c r="T49" s="90">
        <f t="shared" si="28"/>
        <v>0</v>
      </c>
      <c r="U49" s="126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</row>
    <row r="50" spans="1:34" ht="34" x14ac:dyDescent="0.2">
      <c r="A50" s="137" t="s">
        <v>80</v>
      </c>
      <c r="B50" s="138"/>
      <c r="C50" s="139" t="s">
        <v>180</v>
      </c>
      <c r="D50" s="174" t="s">
        <v>291</v>
      </c>
      <c r="E50" s="29" t="s">
        <v>260</v>
      </c>
      <c r="F50" s="93">
        <v>97.32</v>
      </c>
      <c r="G50" s="93">
        <v>29206.7</v>
      </c>
      <c r="H50" s="66">
        <f t="shared" si="10"/>
        <v>3.5839646617724541E-2</v>
      </c>
      <c r="I50" s="29"/>
      <c r="J50" s="81"/>
      <c r="K50" s="67"/>
      <c r="L50" s="131"/>
      <c r="M50" s="81"/>
      <c r="N50" s="66"/>
      <c r="O50" s="132">
        <f t="shared" si="29"/>
        <v>0</v>
      </c>
      <c r="P50" s="132">
        <f t="shared" si="2"/>
        <v>0</v>
      </c>
      <c r="Q50" s="12">
        <f t="shared" si="26"/>
        <v>0</v>
      </c>
      <c r="R50" s="11">
        <f t="shared" si="27"/>
        <v>300.11</v>
      </c>
      <c r="S50" s="83">
        <f t="shared" si="30"/>
        <v>29206.7</v>
      </c>
      <c r="T50" s="90">
        <f t="shared" si="28"/>
        <v>1</v>
      </c>
      <c r="U50" s="126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</row>
    <row r="51" spans="1:34" ht="34" x14ac:dyDescent="0.2">
      <c r="A51" s="140" t="s">
        <v>81</v>
      </c>
      <c r="B51" s="141"/>
      <c r="C51" s="142" t="s">
        <v>181</v>
      </c>
      <c r="D51" s="175" t="s">
        <v>291</v>
      </c>
      <c r="E51" s="70" t="s">
        <v>261</v>
      </c>
      <c r="F51" s="93">
        <v>50.46</v>
      </c>
      <c r="G51" s="93">
        <v>40088.449999999997</v>
      </c>
      <c r="H51" s="64">
        <f t="shared" si="10"/>
        <v>4.9192681181109789E-2</v>
      </c>
      <c r="I51" s="78"/>
      <c r="J51" s="82"/>
      <c r="K51" s="65"/>
      <c r="L51" s="131"/>
      <c r="M51" s="82"/>
      <c r="N51" s="64"/>
      <c r="O51" s="132">
        <f t="shared" si="29"/>
        <v>0</v>
      </c>
      <c r="P51" s="132">
        <f t="shared" si="2"/>
        <v>0</v>
      </c>
      <c r="Q51" s="12">
        <f t="shared" si="26"/>
        <v>0</v>
      </c>
      <c r="R51" s="11">
        <f t="shared" si="27"/>
        <v>794.46</v>
      </c>
      <c r="S51" s="83">
        <f t="shared" si="30"/>
        <v>40088.449999999997</v>
      </c>
      <c r="T51" s="90">
        <f t="shared" si="28"/>
        <v>1</v>
      </c>
      <c r="U51" s="126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</row>
    <row r="52" spans="1:34" ht="17" x14ac:dyDescent="0.2">
      <c r="A52" s="128" t="s">
        <v>82</v>
      </c>
      <c r="B52" s="129"/>
      <c r="C52" s="130" t="s">
        <v>182</v>
      </c>
      <c r="D52" s="172" t="s">
        <v>291</v>
      </c>
      <c r="E52" s="29" t="s">
        <v>244</v>
      </c>
      <c r="F52" s="93">
        <v>105.23</v>
      </c>
      <c r="G52" s="93">
        <v>4777.4399999999996</v>
      </c>
      <c r="H52" s="10">
        <f t="shared" si="10"/>
        <v>5.8624138070162641E-3</v>
      </c>
      <c r="I52" s="76"/>
      <c r="J52" s="79"/>
      <c r="K52" s="12"/>
      <c r="L52" s="131"/>
      <c r="M52" s="79"/>
      <c r="N52" s="10"/>
      <c r="O52" s="132">
        <f t="shared" si="29"/>
        <v>0</v>
      </c>
      <c r="P52" s="132">
        <f t="shared" si="2"/>
        <v>0</v>
      </c>
      <c r="Q52" s="12">
        <f t="shared" si="26"/>
        <v>0</v>
      </c>
      <c r="R52" s="11">
        <f t="shared" si="27"/>
        <v>45.4</v>
      </c>
      <c r="S52" s="83">
        <f t="shared" si="30"/>
        <v>4777.4399999999996</v>
      </c>
      <c r="T52" s="90">
        <f t="shared" si="28"/>
        <v>1</v>
      </c>
      <c r="U52" s="126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</row>
    <row r="53" spans="1:34" s="108" customFormat="1" ht="34" x14ac:dyDescent="0.2">
      <c r="A53" s="101" t="s">
        <v>83</v>
      </c>
      <c r="B53" s="187"/>
      <c r="C53" s="102" t="s">
        <v>183</v>
      </c>
      <c r="D53" s="188"/>
      <c r="E53" s="103"/>
      <c r="F53" s="103"/>
      <c r="G53" s="104">
        <f>SUM(G54:G60)</f>
        <v>136266.31</v>
      </c>
      <c r="H53" s="37">
        <f t="shared" si="10"/>
        <v>0.1672128791099749</v>
      </c>
      <c r="I53" s="87"/>
      <c r="J53" s="85"/>
      <c r="K53" s="39"/>
      <c r="L53" s="86"/>
      <c r="M53" s="85"/>
      <c r="N53" s="37"/>
      <c r="O53" s="105"/>
      <c r="P53" s="84"/>
      <c r="Q53" s="61"/>
      <c r="R53" s="38"/>
      <c r="S53" s="84"/>
      <c r="T53" s="91"/>
      <c r="U53" s="106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</row>
    <row r="54" spans="1:34" ht="17" x14ac:dyDescent="0.2">
      <c r="A54" s="128" t="s">
        <v>84</v>
      </c>
      <c r="B54" s="129"/>
      <c r="C54" s="130" t="s">
        <v>184</v>
      </c>
      <c r="D54" s="172" t="s">
        <v>291</v>
      </c>
      <c r="E54" s="29" t="s">
        <v>245</v>
      </c>
      <c r="F54" s="93">
        <v>130.9</v>
      </c>
      <c r="G54" s="93">
        <v>32423.93</v>
      </c>
      <c r="H54" s="10">
        <f t="shared" si="10"/>
        <v>3.9787521122134212E-2</v>
      </c>
      <c r="I54" s="76"/>
      <c r="J54" s="79"/>
      <c r="K54" s="12"/>
      <c r="L54" s="131"/>
      <c r="M54" s="79"/>
      <c r="N54" s="10"/>
      <c r="O54" s="132">
        <f t="shared" ref="O54:O60" si="31">L54+I54</f>
        <v>0</v>
      </c>
      <c r="P54" s="132">
        <f t="shared" si="2"/>
        <v>0</v>
      </c>
      <c r="Q54" s="12">
        <f t="shared" ref="Q54:Q60" si="32">P54/G54</f>
        <v>0</v>
      </c>
      <c r="R54" s="11">
        <f t="shared" ref="R54:R60" si="33">E54-O54</f>
        <v>247.7</v>
      </c>
      <c r="S54" s="83">
        <f t="shared" ref="S54:S60" si="34">TRUNC(G54-P54,2)</f>
        <v>32423.93</v>
      </c>
      <c r="T54" s="90">
        <f t="shared" ref="T54:T60" si="35">S54/G54</f>
        <v>1</v>
      </c>
      <c r="U54" s="126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</row>
    <row r="55" spans="1:34" ht="51" x14ac:dyDescent="0.2">
      <c r="A55" s="128" t="s">
        <v>85</v>
      </c>
      <c r="B55" s="129"/>
      <c r="C55" s="130" t="s">
        <v>185</v>
      </c>
      <c r="D55" s="172" t="s">
        <v>291</v>
      </c>
      <c r="E55" s="29" t="s">
        <v>262</v>
      </c>
      <c r="F55" s="93">
        <v>16.010000000000002</v>
      </c>
      <c r="G55" s="93">
        <v>9923.31</v>
      </c>
      <c r="H55" s="10">
        <f t="shared" si="10"/>
        <v>1.217692939216454E-2</v>
      </c>
      <c r="I55" s="76"/>
      <c r="J55" s="79"/>
      <c r="K55" s="12"/>
      <c r="L55" s="131"/>
      <c r="M55" s="79"/>
      <c r="N55" s="10"/>
      <c r="O55" s="132">
        <f t="shared" si="31"/>
        <v>0</v>
      </c>
      <c r="P55" s="132">
        <f t="shared" si="2"/>
        <v>0</v>
      </c>
      <c r="Q55" s="12">
        <f t="shared" si="32"/>
        <v>0</v>
      </c>
      <c r="R55" s="11">
        <f t="shared" si="33"/>
        <v>619.82000000000005</v>
      </c>
      <c r="S55" s="83">
        <f t="shared" si="34"/>
        <v>9923.31</v>
      </c>
      <c r="T55" s="90">
        <f t="shared" si="35"/>
        <v>1</v>
      </c>
      <c r="U55" s="126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</row>
    <row r="56" spans="1:34" ht="51" x14ac:dyDescent="0.2">
      <c r="A56" s="128" t="s">
        <v>86</v>
      </c>
      <c r="B56" s="129"/>
      <c r="C56" s="130" t="s">
        <v>186</v>
      </c>
      <c r="D56" s="172" t="s">
        <v>291</v>
      </c>
      <c r="E56" s="29" t="s">
        <v>263</v>
      </c>
      <c r="F56" s="93">
        <v>17.21</v>
      </c>
      <c r="G56" s="93">
        <v>35557.06</v>
      </c>
      <c r="H56" s="10">
        <f t="shared" si="10"/>
        <v>4.3632196214061447E-2</v>
      </c>
      <c r="I56" s="76"/>
      <c r="J56" s="79"/>
      <c r="K56" s="12"/>
      <c r="L56" s="131"/>
      <c r="M56" s="79"/>
      <c r="N56" s="10"/>
      <c r="O56" s="132">
        <f t="shared" si="31"/>
        <v>0</v>
      </c>
      <c r="P56" s="132">
        <f t="shared" si="2"/>
        <v>0</v>
      </c>
      <c r="Q56" s="12">
        <f t="shared" si="32"/>
        <v>0</v>
      </c>
      <c r="R56" s="11">
        <f t="shared" si="33"/>
        <v>2066.0700000000002</v>
      </c>
      <c r="S56" s="83">
        <f t="shared" si="34"/>
        <v>35557.06</v>
      </c>
      <c r="T56" s="90">
        <f t="shared" si="35"/>
        <v>1</v>
      </c>
      <c r="U56" s="126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</row>
    <row r="57" spans="1:34" ht="51" x14ac:dyDescent="0.2">
      <c r="A57" s="128" t="s">
        <v>87</v>
      </c>
      <c r="B57" s="129"/>
      <c r="C57" s="130" t="s">
        <v>187</v>
      </c>
      <c r="D57" s="172" t="s">
        <v>291</v>
      </c>
      <c r="E57" s="29" t="s">
        <v>264</v>
      </c>
      <c r="F57" s="93">
        <v>17.21</v>
      </c>
      <c r="G57" s="93">
        <v>12916.79</v>
      </c>
      <c r="H57" s="10">
        <f t="shared" si="10"/>
        <v>1.5850239466812691E-2</v>
      </c>
      <c r="I57" s="76"/>
      <c r="J57" s="79"/>
      <c r="K57" s="12"/>
      <c r="L57" s="131"/>
      <c r="M57" s="79"/>
      <c r="N57" s="10"/>
      <c r="O57" s="132">
        <f t="shared" si="31"/>
        <v>0</v>
      </c>
      <c r="P57" s="132">
        <f t="shared" si="2"/>
        <v>0</v>
      </c>
      <c r="Q57" s="12">
        <f t="shared" si="32"/>
        <v>0</v>
      </c>
      <c r="R57" s="11">
        <f t="shared" si="33"/>
        <v>750.54</v>
      </c>
      <c r="S57" s="83">
        <f t="shared" si="34"/>
        <v>12916.79</v>
      </c>
      <c r="T57" s="90">
        <f t="shared" si="35"/>
        <v>1</v>
      </c>
      <c r="U57" s="126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</row>
    <row r="58" spans="1:34" ht="85" x14ac:dyDescent="0.2">
      <c r="A58" s="128" t="s">
        <v>88</v>
      </c>
      <c r="B58" s="129"/>
      <c r="C58" s="130" t="s">
        <v>188</v>
      </c>
      <c r="D58" s="172" t="s">
        <v>291</v>
      </c>
      <c r="E58" s="29" t="s">
        <v>246</v>
      </c>
      <c r="F58" s="93">
        <v>96.71</v>
      </c>
      <c r="G58" s="93">
        <v>36746.89</v>
      </c>
      <c r="H58" s="10">
        <f t="shared" si="10"/>
        <v>4.5092240886522465E-2</v>
      </c>
      <c r="I58" s="76"/>
      <c r="J58" s="79"/>
      <c r="K58" s="12"/>
      <c r="L58" s="131">
        <f>E58/2</f>
        <v>189.98500000000001</v>
      </c>
      <c r="M58" s="79">
        <f>L58*F58</f>
        <v>18373.449349999999</v>
      </c>
      <c r="N58" s="10">
        <f>L58/E58</f>
        <v>0.5</v>
      </c>
      <c r="O58" s="132">
        <f t="shared" si="31"/>
        <v>189.98500000000001</v>
      </c>
      <c r="P58" s="132">
        <f t="shared" si="2"/>
        <v>18373.439999999999</v>
      </c>
      <c r="Q58" s="12">
        <f t="shared" si="32"/>
        <v>0.49999986393406348</v>
      </c>
      <c r="R58" s="11">
        <f t="shared" si="33"/>
        <v>189.98500000000001</v>
      </c>
      <c r="S58" s="83">
        <f t="shared" si="34"/>
        <v>18373.45</v>
      </c>
      <c r="T58" s="90">
        <f t="shared" si="35"/>
        <v>0.50000013606593652</v>
      </c>
      <c r="U58" s="126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</row>
    <row r="59" spans="1:34" ht="34" x14ac:dyDescent="0.2">
      <c r="A59" s="128" t="s">
        <v>89</v>
      </c>
      <c r="B59" s="129"/>
      <c r="C59" s="130" t="s">
        <v>189</v>
      </c>
      <c r="D59" s="172" t="s">
        <v>291</v>
      </c>
      <c r="E59" s="51" t="s">
        <v>265</v>
      </c>
      <c r="F59" s="93">
        <v>29.98</v>
      </c>
      <c r="G59" s="93">
        <v>7227.57</v>
      </c>
      <c r="H59" s="10">
        <f t="shared" si="10"/>
        <v>8.8689771423977153E-3</v>
      </c>
      <c r="I59" s="76"/>
      <c r="J59" s="79"/>
      <c r="K59" s="12"/>
      <c r="L59" s="131"/>
      <c r="M59" s="79"/>
      <c r="N59" s="10"/>
      <c r="O59" s="132">
        <f t="shared" si="31"/>
        <v>0</v>
      </c>
      <c r="P59" s="132">
        <f t="shared" si="2"/>
        <v>0</v>
      </c>
      <c r="Q59" s="12">
        <f t="shared" si="32"/>
        <v>0</v>
      </c>
      <c r="R59" s="11">
        <f t="shared" si="33"/>
        <v>241.08</v>
      </c>
      <c r="S59" s="83">
        <f t="shared" si="34"/>
        <v>7227.57</v>
      </c>
      <c r="T59" s="90">
        <f t="shared" si="35"/>
        <v>1</v>
      </c>
      <c r="U59" s="126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</row>
    <row r="60" spans="1:34" ht="17" x14ac:dyDescent="0.2">
      <c r="A60" s="128" t="s">
        <v>90</v>
      </c>
      <c r="B60" s="129"/>
      <c r="C60" s="130" t="s">
        <v>190</v>
      </c>
      <c r="D60" s="172" t="s">
        <v>291</v>
      </c>
      <c r="E60" s="29" t="s">
        <v>266</v>
      </c>
      <c r="F60" s="93">
        <v>47.97</v>
      </c>
      <c r="G60" s="93">
        <v>1470.76</v>
      </c>
      <c r="H60" s="10">
        <f t="shared" si="10"/>
        <v>1.8047748858818198E-3</v>
      </c>
      <c r="I60" s="76"/>
      <c r="J60" s="79"/>
      <c r="K60" s="12"/>
      <c r="L60" s="131"/>
      <c r="M60" s="79"/>
      <c r="N60" s="10"/>
      <c r="O60" s="132">
        <f t="shared" si="31"/>
        <v>0</v>
      </c>
      <c r="P60" s="132">
        <f t="shared" si="2"/>
        <v>0</v>
      </c>
      <c r="Q60" s="12">
        <f t="shared" si="32"/>
        <v>0</v>
      </c>
      <c r="R60" s="11">
        <f t="shared" si="33"/>
        <v>30.66</v>
      </c>
      <c r="S60" s="83">
        <f t="shared" si="34"/>
        <v>1470.76</v>
      </c>
      <c r="T60" s="90">
        <f t="shared" si="35"/>
        <v>1</v>
      </c>
      <c r="U60" s="126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</row>
    <row r="61" spans="1:34" s="108" customFormat="1" ht="34" x14ac:dyDescent="0.2">
      <c r="A61" s="101" t="s">
        <v>91</v>
      </c>
      <c r="B61" s="187"/>
      <c r="C61" s="102" t="s">
        <v>191</v>
      </c>
      <c r="D61" s="188"/>
      <c r="E61" s="103"/>
      <c r="F61" s="103"/>
      <c r="G61" s="104">
        <f>SUM(G62,G64)</f>
        <v>17065.82</v>
      </c>
      <c r="H61" s="37"/>
      <c r="I61" s="87"/>
      <c r="J61" s="85"/>
      <c r="K61" s="39"/>
      <c r="L61" s="86"/>
      <c r="M61" s="85"/>
      <c r="N61" s="37"/>
      <c r="O61" s="105"/>
      <c r="P61" s="84"/>
      <c r="Q61" s="61"/>
      <c r="R61" s="38"/>
      <c r="S61" s="84"/>
      <c r="T61" s="91"/>
      <c r="U61" s="106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</row>
    <row r="62" spans="1:34" s="108" customFormat="1" ht="17" x14ac:dyDescent="0.2">
      <c r="A62" s="101" t="s">
        <v>92</v>
      </c>
      <c r="B62" s="187"/>
      <c r="C62" s="102" t="s">
        <v>192</v>
      </c>
      <c r="D62" s="188"/>
      <c r="E62" s="103"/>
      <c r="F62" s="103"/>
      <c r="G62" s="104">
        <f>G63</f>
        <v>5467.93</v>
      </c>
      <c r="H62" s="37">
        <f t="shared" ref="H62:H89" si="36">G62/G$116</f>
        <v>6.7097165695013316E-3</v>
      </c>
      <c r="I62" s="87"/>
      <c r="J62" s="85"/>
      <c r="K62" s="39"/>
      <c r="L62" s="86"/>
      <c r="M62" s="85"/>
      <c r="N62" s="37"/>
      <c r="O62" s="105"/>
      <c r="P62" s="84"/>
      <c r="Q62" s="61"/>
      <c r="R62" s="38"/>
      <c r="S62" s="84"/>
      <c r="T62" s="91"/>
      <c r="U62" s="106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</row>
    <row r="63" spans="1:34" ht="17" x14ac:dyDescent="0.2">
      <c r="A63" s="128" t="s">
        <v>93</v>
      </c>
      <c r="B63" s="129"/>
      <c r="C63" s="130" t="s">
        <v>193</v>
      </c>
      <c r="D63" s="172" t="s">
        <v>291</v>
      </c>
      <c r="E63" s="29" t="s">
        <v>267</v>
      </c>
      <c r="F63" s="93">
        <v>117.59</v>
      </c>
      <c r="G63" s="93">
        <v>5467.93</v>
      </c>
      <c r="H63" s="10">
        <f t="shared" si="36"/>
        <v>6.7097165695013316E-3</v>
      </c>
      <c r="I63" s="76">
        <v>46.5</v>
      </c>
      <c r="J63" s="79">
        <f>TRUNC(I63*F63,2)</f>
        <v>5467.93</v>
      </c>
      <c r="K63" s="12">
        <f t="shared" ref="K63" si="37">I63/E63</f>
        <v>1</v>
      </c>
      <c r="L63" s="131"/>
      <c r="M63" s="79"/>
      <c r="N63" s="10"/>
      <c r="O63" s="132">
        <f t="shared" ref="O63" si="38">L63+I63</f>
        <v>46.5</v>
      </c>
      <c r="P63" s="132">
        <f t="shared" ref="P63" si="39">TRUNC(M63+J63,2)</f>
        <v>5467.93</v>
      </c>
      <c r="Q63" s="12">
        <f t="shared" ref="Q63" si="40">P63/G63</f>
        <v>1</v>
      </c>
      <c r="R63" s="11">
        <f t="shared" ref="R63" si="41">E63-O63</f>
        <v>0</v>
      </c>
      <c r="S63" s="83">
        <f t="shared" ref="S63" si="42">TRUNC(G63-P63,2)</f>
        <v>0</v>
      </c>
      <c r="T63" s="90">
        <f t="shared" ref="T63" si="43">S63/G63</f>
        <v>0</v>
      </c>
      <c r="U63" s="126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</row>
    <row r="64" spans="1:34" s="108" customFormat="1" ht="34" x14ac:dyDescent="0.2">
      <c r="A64" s="101" t="s">
        <v>94</v>
      </c>
      <c r="B64" s="187"/>
      <c r="C64" s="102" t="s">
        <v>194</v>
      </c>
      <c r="D64" s="188"/>
      <c r="E64" s="103"/>
      <c r="F64" s="103"/>
      <c r="G64" s="104">
        <f>SUM(G65:G70)</f>
        <v>11597.89</v>
      </c>
      <c r="H64" s="37">
        <f t="shared" si="36"/>
        <v>1.4231812533125662E-2</v>
      </c>
      <c r="I64" s="87"/>
      <c r="J64" s="85"/>
      <c r="K64" s="39"/>
      <c r="L64" s="86"/>
      <c r="M64" s="85"/>
      <c r="N64" s="37"/>
      <c r="O64" s="105"/>
      <c r="P64" s="84"/>
      <c r="Q64" s="61"/>
      <c r="R64" s="38"/>
      <c r="S64" s="84"/>
      <c r="T64" s="91"/>
      <c r="U64" s="106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</row>
    <row r="65" spans="1:34" ht="34" x14ac:dyDescent="0.2">
      <c r="A65" s="128" t="s">
        <v>95</v>
      </c>
      <c r="B65" s="129"/>
      <c r="C65" s="130" t="s">
        <v>195</v>
      </c>
      <c r="D65" s="172" t="s">
        <v>291</v>
      </c>
      <c r="E65" s="29" t="s">
        <v>268</v>
      </c>
      <c r="F65" s="93">
        <v>29.36</v>
      </c>
      <c r="G65" s="93">
        <v>561.36</v>
      </c>
      <c r="H65" s="10">
        <f t="shared" si="36"/>
        <v>6.8884687504325542E-4</v>
      </c>
      <c r="I65" s="131">
        <v>19.12</v>
      </c>
      <c r="J65" s="79">
        <f t="shared" ref="J65:J70" si="44">TRUNC(I65*F65,2)</f>
        <v>561.36</v>
      </c>
      <c r="K65" s="12">
        <f t="shared" ref="K65:K70" si="45">I65/E65</f>
        <v>1</v>
      </c>
      <c r="L65" s="131"/>
      <c r="M65" s="79"/>
      <c r="N65" s="10"/>
      <c r="O65" s="132">
        <f t="shared" ref="O65:O70" si="46">L65+I65</f>
        <v>19.12</v>
      </c>
      <c r="P65" s="132">
        <f t="shared" ref="P65:P89" si="47">TRUNC(M65+J65,2)</f>
        <v>561.36</v>
      </c>
      <c r="Q65" s="12">
        <f t="shared" ref="Q65:Q70" si="48">P65/G65</f>
        <v>1</v>
      </c>
      <c r="R65" s="11">
        <f t="shared" ref="R65:R70" si="49">E65-O65</f>
        <v>0</v>
      </c>
      <c r="S65" s="83">
        <f t="shared" ref="S65:S70" si="50">TRUNC(G65-P65,2)</f>
        <v>0</v>
      </c>
      <c r="T65" s="90">
        <f t="shared" ref="T65:T70" si="51">S65/G65</f>
        <v>0</v>
      </c>
      <c r="U65" s="126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</row>
    <row r="66" spans="1:34" ht="51" x14ac:dyDescent="0.2">
      <c r="A66" s="128" t="s">
        <v>96</v>
      </c>
      <c r="B66" s="129"/>
      <c r="C66" s="130" t="s">
        <v>196</v>
      </c>
      <c r="D66" s="172" t="s">
        <v>291</v>
      </c>
      <c r="E66" s="29" t="s">
        <v>268</v>
      </c>
      <c r="F66" s="93">
        <v>19.3</v>
      </c>
      <c r="G66" s="93">
        <v>369.01</v>
      </c>
      <c r="H66" s="10">
        <f t="shared" si="36"/>
        <v>4.5281349821809833E-4</v>
      </c>
      <c r="I66" s="131">
        <v>19.12</v>
      </c>
      <c r="J66" s="79">
        <f t="shared" si="44"/>
        <v>369.01</v>
      </c>
      <c r="K66" s="12">
        <f t="shared" si="45"/>
        <v>1</v>
      </c>
      <c r="L66" s="131"/>
      <c r="M66" s="79"/>
      <c r="N66" s="10"/>
      <c r="O66" s="132">
        <f t="shared" si="46"/>
        <v>19.12</v>
      </c>
      <c r="P66" s="132">
        <f t="shared" si="47"/>
        <v>369.01</v>
      </c>
      <c r="Q66" s="12">
        <f t="shared" si="48"/>
        <v>1</v>
      </c>
      <c r="R66" s="11">
        <f t="shared" si="49"/>
        <v>0</v>
      </c>
      <c r="S66" s="83">
        <f t="shared" si="50"/>
        <v>0</v>
      </c>
      <c r="T66" s="90">
        <f t="shared" si="51"/>
        <v>0</v>
      </c>
      <c r="U66" s="126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</row>
    <row r="67" spans="1:34" ht="34" x14ac:dyDescent="0.2">
      <c r="A67" s="128" t="s">
        <v>97</v>
      </c>
      <c r="B67" s="129"/>
      <c r="C67" s="130" t="s">
        <v>197</v>
      </c>
      <c r="D67" s="172" t="s">
        <v>291</v>
      </c>
      <c r="E67" s="51" t="s">
        <v>269</v>
      </c>
      <c r="F67" s="93">
        <v>16.010000000000002</v>
      </c>
      <c r="G67" s="93">
        <v>2015.97</v>
      </c>
      <c r="H67" s="10">
        <f t="shared" si="36"/>
        <v>2.4738040378383774E-3</v>
      </c>
      <c r="I67" s="131">
        <v>125.92</v>
      </c>
      <c r="J67" s="79">
        <f t="shared" si="44"/>
        <v>2015.97</v>
      </c>
      <c r="K67" s="12">
        <f t="shared" si="45"/>
        <v>1</v>
      </c>
      <c r="L67" s="131"/>
      <c r="M67" s="79"/>
      <c r="N67" s="10"/>
      <c r="O67" s="132">
        <f t="shared" si="46"/>
        <v>125.92</v>
      </c>
      <c r="P67" s="132">
        <f t="shared" si="47"/>
        <v>2015.97</v>
      </c>
      <c r="Q67" s="12">
        <f t="shared" si="48"/>
        <v>1</v>
      </c>
      <c r="R67" s="11">
        <f t="shared" si="49"/>
        <v>0</v>
      </c>
      <c r="S67" s="83">
        <f t="shared" si="50"/>
        <v>0</v>
      </c>
      <c r="T67" s="90">
        <f t="shared" si="51"/>
        <v>0</v>
      </c>
      <c r="U67" s="126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</row>
    <row r="68" spans="1:34" ht="51" x14ac:dyDescent="0.2">
      <c r="A68" s="128" t="s">
        <v>98</v>
      </c>
      <c r="B68" s="129"/>
      <c r="C68" s="130" t="s">
        <v>198</v>
      </c>
      <c r="D68" s="172" t="s">
        <v>291</v>
      </c>
      <c r="E68" s="29" t="s">
        <v>269</v>
      </c>
      <c r="F68" s="93">
        <v>17.21</v>
      </c>
      <c r="G68" s="93">
        <v>2167.08</v>
      </c>
      <c r="H68" s="10">
        <f t="shared" si="36"/>
        <v>2.6592316623356453E-3</v>
      </c>
      <c r="I68" s="131">
        <v>125.92</v>
      </c>
      <c r="J68" s="79">
        <f t="shared" si="44"/>
        <v>2167.08</v>
      </c>
      <c r="K68" s="12">
        <f t="shared" si="45"/>
        <v>1</v>
      </c>
      <c r="L68" s="131"/>
      <c r="M68" s="79"/>
      <c r="N68" s="10"/>
      <c r="O68" s="132">
        <f t="shared" si="46"/>
        <v>125.92</v>
      </c>
      <c r="P68" s="132">
        <f t="shared" si="47"/>
        <v>2167.08</v>
      </c>
      <c r="Q68" s="12">
        <f t="shared" si="48"/>
        <v>1</v>
      </c>
      <c r="R68" s="11">
        <f t="shared" si="49"/>
        <v>0</v>
      </c>
      <c r="S68" s="83">
        <f t="shared" si="50"/>
        <v>0</v>
      </c>
      <c r="T68" s="90">
        <f t="shared" si="51"/>
        <v>0</v>
      </c>
      <c r="U68" s="126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</row>
    <row r="69" spans="1:34" ht="17" x14ac:dyDescent="0.2">
      <c r="A69" s="128" t="s">
        <v>99</v>
      </c>
      <c r="B69" s="129"/>
      <c r="C69" s="130" t="s">
        <v>193</v>
      </c>
      <c r="D69" s="172" t="s">
        <v>291</v>
      </c>
      <c r="E69" s="51" t="s">
        <v>270</v>
      </c>
      <c r="F69" s="93">
        <v>117.59</v>
      </c>
      <c r="G69" s="93">
        <v>5710.17</v>
      </c>
      <c r="H69" s="10">
        <f t="shared" si="36"/>
        <v>7.0069701447658291E-3</v>
      </c>
      <c r="I69" s="131">
        <v>48.56</v>
      </c>
      <c r="J69" s="79">
        <f t="shared" si="44"/>
        <v>5710.17</v>
      </c>
      <c r="K69" s="12">
        <f t="shared" si="45"/>
        <v>1</v>
      </c>
      <c r="L69" s="131"/>
      <c r="M69" s="79"/>
      <c r="N69" s="10"/>
      <c r="O69" s="132">
        <f t="shared" si="46"/>
        <v>48.56</v>
      </c>
      <c r="P69" s="132">
        <f t="shared" si="47"/>
        <v>5710.17</v>
      </c>
      <c r="Q69" s="12">
        <f t="shared" si="48"/>
        <v>1</v>
      </c>
      <c r="R69" s="11">
        <f t="shared" si="49"/>
        <v>0</v>
      </c>
      <c r="S69" s="83">
        <f t="shared" si="50"/>
        <v>0</v>
      </c>
      <c r="T69" s="90">
        <f t="shared" si="51"/>
        <v>0</v>
      </c>
      <c r="U69" s="126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</row>
    <row r="70" spans="1:34" ht="17" x14ac:dyDescent="0.2">
      <c r="A70" s="128" t="s">
        <v>100</v>
      </c>
      <c r="B70" s="129"/>
      <c r="C70" s="130" t="s">
        <v>199</v>
      </c>
      <c r="D70" s="172" t="s">
        <v>295</v>
      </c>
      <c r="E70" s="51" t="s">
        <v>240</v>
      </c>
      <c r="F70" s="93">
        <v>774.3</v>
      </c>
      <c r="G70" s="93">
        <v>774.3</v>
      </c>
      <c r="H70" s="10">
        <f t="shared" si="36"/>
        <v>9.50146314924456E-4</v>
      </c>
      <c r="I70" s="131">
        <v>1</v>
      </c>
      <c r="J70" s="79">
        <f t="shared" si="44"/>
        <v>774.3</v>
      </c>
      <c r="K70" s="12">
        <f t="shared" si="45"/>
        <v>1</v>
      </c>
      <c r="L70" s="131"/>
      <c r="M70" s="79"/>
      <c r="N70" s="10"/>
      <c r="O70" s="132">
        <f t="shared" si="46"/>
        <v>1</v>
      </c>
      <c r="P70" s="132">
        <f t="shared" si="47"/>
        <v>774.3</v>
      </c>
      <c r="Q70" s="12">
        <f t="shared" si="48"/>
        <v>1</v>
      </c>
      <c r="R70" s="11">
        <f t="shared" si="49"/>
        <v>0</v>
      </c>
      <c r="S70" s="83">
        <f t="shared" si="50"/>
        <v>0</v>
      </c>
      <c r="T70" s="90">
        <f t="shared" si="51"/>
        <v>0</v>
      </c>
      <c r="U70" s="126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</row>
    <row r="71" spans="1:34" s="108" customFormat="1" ht="17" x14ac:dyDescent="0.2">
      <c r="A71" s="101" t="s">
        <v>101</v>
      </c>
      <c r="B71" s="187"/>
      <c r="C71" s="102" t="s">
        <v>200</v>
      </c>
      <c r="D71" s="188"/>
      <c r="E71" s="103"/>
      <c r="F71" s="103"/>
      <c r="G71" s="104">
        <f>SUM(G72:G79)</f>
        <v>9511.4699999999993</v>
      </c>
      <c r="H71" s="37">
        <f t="shared" si="36"/>
        <v>1.16715590468998E-2</v>
      </c>
      <c r="I71" s="87"/>
      <c r="J71" s="85"/>
      <c r="K71" s="39"/>
      <c r="L71" s="86"/>
      <c r="M71" s="85"/>
      <c r="N71" s="37"/>
      <c r="O71" s="105"/>
      <c r="P71" s="84"/>
      <c r="Q71" s="61"/>
      <c r="R71" s="38"/>
      <c r="S71" s="84"/>
      <c r="T71" s="91"/>
      <c r="U71" s="106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</row>
    <row r="72" spans="1:34" ht="17" x14ac:dyDescent="0.2">
      <c r="A72" s="143" t="s">
        <v>102</v>
      </c>
      <c r="B72" s="144"/>
      <c r="C72" s="145" t="s">
        <v>201</v>
      </c>
      <c r="D72" s="176" t="s">
        <v>295</v>
      </c>
      <c r="E72" s="29" t="s">
        <v>271</v>
      </c>
      <c r="F72" s="93">
        <v>199.91</v>
      </c>
      <c r="G72" s="95">
        <v>599.73</v>
      </c>
      <c r="H72" s="10">
        <f t="shared" si="36"/>
        <v>7.3593084004861691E-4</v>
      </c>
      <c r="I72" s="131">
        <v>3</v>
      </c>
      <c r="J72" s="79">
        <f t="shared" ref="J72:J73" si="52">TRUNC(I72*F72,2)</f>
        <v>599.73</v>
      </c>
      <c r="K72" s="12">
        <f t="shared" ref="K72:K73" si="53">I72/E72</f>
        <v>1</v>
      </c>
      <c r="L72" s="131"/>
      <c r="M72" s="79"/>
      <c r="N72" s="10"/>
      <c r="O72" s="132">
        <f t="shared" ref="O72:O79" si="54">L72+I72</f>
        <v>3</v>
      </c>
      <c r="P72" s="132">
        <f t="shared" si="47"/>
        <v>599.73</v>
      </c>
      <c r="Q72" s="12">
        <f t="shared" ref="Q72:Q79" si="55">P72/G72</f>
        <v>1</v>
      </c>
      <c r="R72" s="11">
        <f t="shared" ref="R72:R79" si="56">E72-O72</f>
        <v>0</v>
      </c>
      <c r="S72" s="83">
        <f t="shared" ref="S72:S89" si="57">TRUNC(G72-P72,2)</f>
        <v>0</v>
      </c>
      <c r="T72" s="90">
        <f t="shared" ref="T72:T79" si="58">S72/G72</f>
        <v>0</v>
      </c>
      <c r="U72" s="126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</row>
    <row r="73" spans="1:34" ht="17" x14ac:dyDescent="0.2">
      <c r="A73" s="137" t="s">
        <v>103</v>
      </c>
      <c r="B73" s="138"/>
      <c r="C73" s="139" t="s">
        <v>202</v>
      </c>
      <c r="D73" s="174" t="s">
        <v>295</v>
      </c>
      <c r="E73" s="29" t="s">
        <v>271</v>
      </c>
      <c r="F73" s="93">
        <v>179.15</v>
      </c>
      <c r="G73" s="94">
        <v>537.45000000000005</v>
      </c>
      <c r="H73" s="10">
        <f t="shared" si="36"/>
        <v>6.5950682804616942E-4</v>
      </c>
      <c r="I73" s="131">
        <v>3</v>
      </c>
      <c r="J73" s="79">
        <f t="shared" si="52"/>
        <v>537.45000000000005</v>
      </c>
      <c r="K73" s="12">
        <f t="shared" si="53"/>
        <v>1</v>
      </c>
      <c r="L73" s="131"/>
      <c r="M73" s="79"/>
      <c r="N73" s="10"/>
      <c r="O73" s="132">
        <f t="shared" si="54"/>
        <v>3</v>
      </c>
      <c r="P73" s="132">
        <f t="shared" si="47"/>
        <v>537.45000000000005</v>
      </c>
      <c r="Q73" s="12">
        <f t="shared" si="55"/>
        <v>1</v>
      </c>
      <c r="R73" s="11">
        <f t="shared" si="56"/>
        <v>0</v>
      </c>
      <c r="S73" s="83">
        <f t="shared" si="57"/>
        <v>0</v>
      </c>
      <c r="T73" s="90">
        <f t="shared" si="58"/>
        <v>0</v>
      </c>
      <c r="U73" s="126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</row>
    <row r="74" spans="1:34" s="5" customFormat="1" ht="17" x14ac:dyDescent="0.2">
      <c r="A74" s="137" t="s">
        <v>104</v>
      </c>
      <c r="B74" s="138"/>
      <c r="C74" s="139" t="s">
        <v>203</v>
      </c>
      <c r="D74" s="174" t="s">
        <v>290</v>
      </c>
      <c r="E74" s="29" t="s">
        <v>240</v>
      </c>
      <c r="F74" s="93">
        <v>2315.6999999999998</v>
      </c>
      <c r="G74" s="94">
        <v>2315.6999999999998</v>
      </c>
      <c r="H74" s="10">
        <f t="shared" si="36"/>
        <v>2.8416037988771314E-3</v>
      </c>
      <c r="I74" s="76"/>
      <c r="J74" s="79"/>
      <c r="K74" s="12"/>
      <c r="L74" s="131"/>
      <c r="M74" s="79"/>
      <c r="N74" s="10"/>
      <c r="O74" s="132">
        <f t="shared" si="54"/>
        <v>0</v>
      </c>
      <c r="P74" s="132">
        <f t="shared" si="47"/>
        <v>0</v>
      </c>
      <c r="Q74" s="12">
        <f t="shared" si="55"/>
        <v>0</v>
      </c>
      <c r="R74" s="11">
        <f t="shared" si="56"/>
        <v>1</v>
      </c>
      <c r="S74" s="83">
        <f t="shared" si="57"/>
        <v>2315.6999999999998</v>
      </c>
      <c r="T74" s="90">
        <f t="shared" si="58"/>
        <v>1</v>
      </c>
      <c r="U74" s="126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</row>
    <row r="75" spans="1:34" s="5" customFormat="1" ht="17" x14ac:dyDescent="0.2">
      <c r="A75" s="137" t="s">
        <v>105</v>
      </c>
      <c r="B75" s="138"/>
      <c r="C75" s="139" t="s">
        <v>204</v>
      </c>
      <c r="D75" s="174" t="s">
        <v>290</v>
      </c>
      <c r="E75" s="29" t="s">
        <v>240</v>
      </c>
      <c r="F75" s="93">
        <v>223.99</v>
      </c>
      <c r="G75" s="94">
        <v>223.99</v>
      </c>
      <c r="H75" s="10">
        <f t="shared" si="36"/>
        <v>2.7485893462473064E-4</v>
      </c>
      <c r="I75" s="76"/>
      <c r="J75" s="79"/>
      <c r="K75" s="12"/>
      <c r="L75" s="131"/>
      <c r="M75" s="79"/>
      <c r="N75" s="10"/>
      <c r="O75" s="132">
        <f t="shared" si="54"/>
        <v>0</v>
      </c>
      <c r="P75" s="132">
        <f t="shared" si="47"/>
        <v>0</v>
      </c>
      <c r="Q75" s="12">
        <f t="shared" si="55"/>
        <v>0</v>
      </c>
      <c r="R75" s="11">
        <f t="shared" si="56"/>
        <v>1</v>
      </c>
      <c r="S75" s="83">
        <f t="shared" si="57"/>
        <v>223.99</v>
      </c>
      <c r="T75" s="90">
        <f t="shared" si="58"/>
        <v>1</v>
      </c>
      <c r="U75" s="126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</row>
    <row r="76" spans="1:34" s="5" customFormat="1" ht="17" x14ac:dyDescent="0.2">
      <c r="A76" s="146" t="s">
        <v>106</v>
      </c>
      <c r="B76" s="147"/>
      <c r="C76" s="148" t="s">
        <v>205</v>
      </c>
      <c r="D76" s="177" t="s">
        <v>290</v>
      </c>
      <c r="E76" s="51" t="s">
        <v>240</v>
      </c>
      <c r="F76" s="93">
        <v>968.32</v>
      </c>
      <c r="G76" s="81">
        <v>968.32</v>
      </c>
      <c r="H76" s="10">
        <f t="shared" si="36"/>
        <v>1.1882289547561014E-3</v>
      </c>
      <c r="I76" s="76"/>
      <c r="J76" s="79"/>
      <c r="K76" s="12"/>
      <c r="L76" s="131"/>
      <c r="M76" s="79"/>
      <c r="N76" s="10"/>
      <c r="O76" s="132">
        <f t="shared" si="54"/>
        <v>0</v>
      </c>
      <c r="P76" s="132">
        <f t="shared" si="47"/>
        <v>0</v>
      </c>
      <c r="Q76" s="12">
        <f t="shared" si="55"/>
        <v>0</v>
      </c>
      <c r="R76" s="11">
        <f t="shared" si="56"/>
        <v>1</v>
      </c>
      <c r="S76" s="83">
        <f t="shared" si="57"/>
        <v>968.32</v>
      </c>
      <c r="T76" s="90">
        <f t="shared" si="58"/>
        <v>1</v>
      </c>
      <c r="U76" s="149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</row>
    <row r="77" spans="1:34" s="5" customFormat="1" ht="34" x14ac:dyDescent="0.2">
      <c r="A77" s="146" t="s">
        <v>107</v>
      </c>
      <c r="B77" s="147"/>
      <c r="C77" s="151" t="s">
        <v>206</v>
      </c>
      <c r="D77" s="177" t="s">
        <v>290</v>
      </c>
      <c r="E77" s="29" t="s">
        <v>240</v>
      </c>
      <c r="F77" s="93">
        <v>1175.08</v>
      </c>
      <c r="G77" s="81">
        <v>1175.08</v>
      </c>
      <c r="H77" s="10">
        <f t="shared" si="36"/>
        <v>1.4419448944096988E-3</v>
      </c>
      <c r="I77" s="76"/>
      <c r="J77" s="79"/>
      <c r="K77" s="12"/>
      <c r="L77" s="131"/>
      <c r="M77" s="79"/>
      <c r="N77" s="10"/>
      <c r="O77" s="132">
        <f t="shared" si="54"/>
        <v>0</v>
      </c>
      <c r="P77" s="132">
        <f t="shared" si="47"/>
        <v>0</v>
      </c>
      <c r="Q77" s="12">
        <f t="shared" si="55"/>
        <v>0</v>
      </c>
      <c r="R77" s="11">
        <f t="shared" si="56"/>
        <v>1</v>
      </c>
      <c r="S77" s="83">
        <f t="shared" si="57"/>
        <v>1175.08</v>
      </c>
      <c r="T77" s="90">
        <f t="shared" si="58"/>
        <v>1</v>
      </c>
      <c r="U77" s="149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</row>
    <row r="78" spans="1:34" s="5" customFormat="1" ht="17" x14ac:dyDescent="0.2">
      <c r="A78" s="146" t="s">
        <v>108</v>
      </c>
      <c r="B78" s="147"/>
      <c r="C78" s="151" t="s">
        <v>207</v>
      </c>
      <c r="D78" s="152" t="s">
        <v>294</v>
      </c>
      <c r="E78" s="29" t="s">
        <v>272</v>
      </c>
      <c r="F78" s="93">
        <v>357.1</v>
      </c>
      <c r="G78" s="96">
        <v>1999.76</v>
      </c>
      <c r="H78" s="10">
        <f t="shared" si="36"/>
        <v>2.453912688535878E-3</v>
      </c>
      <c r="I78" s="76"/>
      <c r="J78" s="79"/>
      <c r="K78" s="12"/>
      <c r="L78" s="131"/>
      <c r="M78" s="79"/>
      <c r="N78" s="10"/>
      <c r="O78" s="132">
        <f t="shared" si="54"/>
        <v>0</v>
      </c>
      <c r="P78" s="132">
        <f t="shared" si="47"/>
        <v>0</v>
      </c>
      <c r="Q78" s="12">
        <f t="shared" si="55"/>
        <v>0</v>
      </c>
      <c r="R78" s="11">
        <f t="shared" si="56"/>
        <v>5.6</v>
      </c>
      <c r="S78" s="83">
        <f t="shared" si="57"/>
        <v>1999.76</v>
      </c>
      <c r="T78" s="90">
        <f t="shared" si="58"/>
        <v>1</v>
      </c>
      <c r="U78" s="153"/>
      <c r="V78" s="154"/>
      <c r="W78" s="150"/>
      <c r="X78" s="155"/>
      <c r="Y78" s="150"/>
      <c r="Z78" s="156"/>
      <c r="AA78" s="149"/>
      <c r="AB78" s="154"/>
      <c r="AC78" s="149"/>
      <c r="AD78" s="154"/>
      <c r="AE78" s="149"/>
      <c r="AF78" s="154"/>
      <c r="AG78" s="149"/>
      <c r="AH78" s="155"/>
    </row>
    <row r="79" spans="1:34" s="5" customFormat="1" ht="17" x14ac:dyDescent="0.2">
      <c r="A79" s="92" t="s">
        <v>109</v>
      </c>
      <c r="B79" s="13"/>
      <c r="C79" s="157" t="s">
        <v>208</v>
      </c>
      <c r="D79" s="177" t="s">
        <v>291</v>
      </c>
      <c r="E79" s="51" t="s">
        <v>273</v>
      </c>
      <c r="F79" s="93">
        <v>805.45</v>
      </c>
      <c r="G79" s="81">
        <v>1691.44</v>
      </c>
      <c r="H79" s="68">
        <f t="shared" si="36"/>
        <v>2.075572107601475E-3</v>
      </c>
      <c r="I79" s="77"/>
      <c r="J79" s="80"/>
      <c r="K79" s="69"/>
      <c r="L79" s="158"/>
      <c r="M79" s="80"/>
      <c r="N79" s="68"/>
      <c r="O79" s="132">
        <f t="shared" si="54"/>
        <v>0</v>
      </c>
      <c r="P79" s="132">
        <f t="shared" si="47"/>
        <v>0</v>
      </c>
      <c r="Q79" s="12">
        <f t="shared" si="55"/>
        <v>0</v>
      </c>
      <c r="R79" s="11">
        <f t="shared" si="56"/>
        <v>2.1</v>
      </c>
      <c r="S79" s="83">
        <f t="shared" si="57"/>
        <v>1691.44</v>
      </c>
      <c r="T79" s="90">
        <f t="shared" si="58"/>
        <v>1</v>
      </c>
      <c r="U79" s="159"/>
      <c r="V79" s="154"/>
      <c r="W79" s="150"/>
      <c r="X79" s="155"/>
      <c r="Y79" s="150"/>
      <c r="Z79" s="156"/>
      <c r="AA79" s="149"/>
      <c r="AB79" s="154"/>
      <c r="AC79" s="149"/>
      <c r="AD79" s="154"/>
      <c r="AE79" s="149"/>
      <c r="AF79" s="154"/>
      <c r="AG79" s="149"/>
      <c r="AH79" s="155"/>
    </row>
    <row r="80" spans="1:34" s="117" customFormat="1" ht="17" x14ac:dyDescent="0.2">
      <c r="A80" s="189" t="s">
        <v>110</v>
      </c>
      <c r="B80" s="190"/>
      <c r="C80" s="118" t="s">
        <v>209</v>
      </c>
      <c r="D80" s="191"/>
      <c r="E80" s="103"/>
      <c r="F80" s="103"/>
      <c r="G80" s="104">
        <f>SUM(G81:G84)</f>
        <v>30723.02</v>
      </c>
      <c r="H80" s="37">
        <f t="shared" si="36"/>
        <v>3.7700328343471992E-2</v>
      </c>
      <c r="I80" s="87"/>
      <c r="J80" s="85"/>
      <c r="K80" s="39"/>
      <c r="L80" s="192"/>
      <c r="M80" s="85"/>
      <c r="N80" s="37"/>
      <c r="O80" s="105"/>
      <c r="P80" s="84"/>
      <c r="Q80" s="61"/>
      <c r="R80" s="38"/>
      <c r="S80" s="84"/>
      <c r="T80" s="91"/>
      <c r="U80" s="193"/>
      <c r="V80" s="112"/>
      <c r="W80" s="113"/>
      <c r="X80" s="114"/>
      <c r="Y80" s="113"/>
      <c r="Z80" s="115"/>
      <c r="AA80" s="116"/>
      <c r="AB80" s="112"/>
      <c r="AC80" s="116"/>
      <c r="AD80" s="112"/>
      <c r="AE80" s="116"/>
      <c r="AF80" s="112"/>
      <c r="AG80" s="116"/>
      <c r="AH80" s="114"/>
    </row>
    <row r="81" spans="1:34" s="5" customFormat="1" ht="17" x14ac:dyDescent="0.2">
      <c r="A81" s="160" t="s">
        <v>111</v>
      </c>
      <c r="B81" s="161"/>
      <c r="C81" s="162" t="s">
        <v>210</v>
      </c>
      <c r="D81" s="177" t="s">
        <v>290</v>
      </c>
      <c r="E81" s="51" t="s">
        <v>274</v>
      </c>
      <c r="F81" s="93">
        <v>739.26</v>
      </c>
      <c r="G81" s="81">
        <v>11088.9</v>
      </c>
      <c r="H81" s="10">
        <f t="shared" si="36"/>
        <v>1.360722907344156E-2</v>
      </c>
      <c r="I81" s="76"/>
      <c r="J81" s="79"/>
      <c r="K81" s="12"/>
      <c r="L81" s="158"/>
      <c r="M81" s="79"/>
      <c r="N81" s="10"/>
      <c r="O81" s="132">
        <f t="shared" ref="O81:O84" si="59">L81+I81</f>
        <v>0</v>
      </c>
      <c r="P81" s="132">
        <f t="shared" si="47"/>
        <v>0</v>
      </c>
      <c r="Q81" s="12">
        <f t="shared" ref="Q81:Q84" si="60">P81/G81</f>
        <v>0</v>
      </c>
      <c r="R81" s="11">
        <f t="shared" ref="R81:R84" si="61">E81-O81</f>
        <v>15</v>
      </c>
      <c r="S81" s="83">
        <f t="shared" si="57"/>
        <v>11088.9</v>
      </c>
      <c r="T81" s="90">
        <f t="shared" ref="T81:T84" si="62">S81/G81</f>
        <v>1</v>
      </c>
      <c r="U81" s="149"/>
      <c r="V81" s="155"/>
      <c r="W81" s="150"/>
      <c r="X81" s="155"/>
      <c r="Y81" s="150"/>
      <c r="Z81" s="155"/>
      <c r="AA81" s="149"/>
      <c r="AB81" s="154"/>
      <c r="AC81" s="149"/>
      <c r="AD81" s="154"/>
      <c r="AE81" s="149"/>
      <c r="AF81" s="154"/>
      <c r="AG81" s="149"/>
      <c r="AH81" s="155"/>
    </row>
    <row r="82" spans="1:34" s="5" customFormat="1" ht="17" x14ac:dyDescent="0.2">
      <c r="A82" s="146" t="s">
        <v>112</v>
      </c>
      <c r="B82" s="147"/>
      <c r="C82" s="163" t="s">
        <v>211</v>
      </c>
      <c r="D82" s="177" t="s">
        <v>290</v>
      </c>
      <c r="E82" s="51" t="s">
        <v>275</v>
      </c>
      <c r="F82" s="93">
        <v>693.88</v>
      </c>
      <c r="G82" s="81">
        <v>9020.44</v>
      </c>
      <c r="H82" s="10">
        <f t="shared" si="36"/>
        <v>1.1069014367812425E-2</v>
      </c>
      <c r="I82" s="76"/>
      <c r="J82" s="79"/>
      <c r="K82" s="12"/>
      <c r="L82" s="158"/>
      <c r="M82" s="79"/>
      <c r="N82" s="10"/>
      <c r="O82" s="132">
        <f t="shared" si="59"/>
        <v>0</v>
      </c>
      <c r="P82" s="132">
        <f t="shared" si="47"/>
        <v>0</v>
      </c>
      <c r="Q82" s="12">
        <f t="shared" si="60"/>
        <v>0</v>
      </c>
      <c r="R82" s="11">
        <f t="shared" si="61"/>
        <v>13</v>
      </c>
      <c r="S82" s="83">
        <f t="shared" si="57"/>
        <v>9020.44</v>
      </c>
      <c r="T82" s="90">
        <f t="shared" si="62"/>
        <v>1</v>
      </c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</row>
    <row r="83" spans="1:34" s="5" customFormat="1" ht="17" x14ac:dyDescent="0.2">
      <c r="A83" s="146" t="s">
        <v>113</v>
      </c>
      <c r="B83" s="147"/>
      <c r="C83" s="157" t="s">
        <v>201</v>
      </c>
      <c r="D83" s="177" t="s">
        <v>295</v>
      </c>
      <c r="E83" s="29" t="s">
        <v>276</v>
      </c>
      <c r="F83" s="93">
        <v>199.91</v>
      </c>
      <c r="G83" s="81">
        <v>5597.48</v>
      </c>
      <c r="H83" s="10">
        <f t="shared" si="36"/>
        <v>6.868687840453757E-3</v>
      </c>
      <c r="I83" s="158">
        <v>28</v>
      </c>
      <c r="J83" s="79">
        <f t="shared" ref="J83:J84" si="63">TRUNC(I83*F83,2)</f>
        <v>5597.48</v>
      </c>
      <c r="K83" s="12">
        <f t="shared" ref="K83:K84" si="64">I83/E83</f>
        <v>1</v>
      </c>
      <c r="L83" s="158"/>
      <c r="M83" s="79"/>
      <c r="N83" s="10"/>
      <c r="O83" s="132">
        <f t="shared" si="59"/>
        <v>28</v>
      </c>
      <c r="P83" s="132">
        <f t="shared" si="47"/>
        <v>5597.48</v>
      </c>
      <c r="Q83" s="12">
        <f t="shared" si="60"/>
        <v>1</v>
      </c>
      <c r="R83" s="11">
        <f t="shared" si="61"/>
        <v>0</v>
      </c>
      <c r="S83" s="83">
        <f t="shared" si="57"/>
        <v>0</v>
      </c>
      <c r="T83" s="90">
        <f t="shared" si="62"/>
        <v>0</v>
      </c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</row>
    <row r="84" spans="1:34" ht="17" x14ac:dyDescent="0.2">
      <c r="A84" s="146" t="s">
        <v>114</v>
      </c>
      <c r="B84" s="147"/>
      <c r="C84" s="157" t="s">
        <v>202</v>
      </c>
      <c r="D84" s="177" t="s">
        <v>295</v>
      </c>
      <c r="E84" s="51" t="s">
        <v>276</v>
      </c>
      <c r="F84" s="93">
        <v>179.15</v>
      </c>
      <c r="G84" s="81">
        <v>5016.2</v>
      </c>
      <c r="H84" s="10">
        <f t="shared" si="36"/>
        <v>6.1553970617642473E-3</v>
      </c>
      <c r="I84" s="158">
        <v>28</v>
      </c>
      <c r="J84" s="79">
        <f t="shared" si="63"/>
        <v>5016.2</v>
      </c>
      <c r="K84" s="12">
        <f t="shared" si="64"/>
        <v>1</v>
      </c>
      <c r="L84" s="158"/>
      <c r="M84" s="79"/>
      <c r="N84" s="10"/>
      <c r="O84" s="132">
        <f t="shared" si="59"/>
        <v>28</v>
      </c>
      <c r="P84" s="132">
        <f t="shared" si="47"/>
        <v>5016.2</v>
      </c>
      <c r="Q84" s="12">
        <f t="shared" si="60"/>
        <v>1</v>
      </c>
      <c r="R84" s="11">
        <f t="shared" si="61"/>
        <v>0</v>
      </c>
      <c r="S84" s="83">
        <f t="shared" si="57"/>
        <v>0</v>
      </c>
      <c r="T84" s="90">
        <f t="shared" si="62"/>
        <v>0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s="108" customFormat="1" ht="17" x14ac:dyDescent="0.2">
      <c r="A85" s="110" t="s">
        <v>115</v>
      </c>
      <c r="B85" s="119"/>
      <c r="C85" s="118" t="s">
        <v>212</v>
      </c>
      <c r="D85" s="191"/>
      <c r="E85" s="103"/>
      <c r="F85" s="103"/>
      <c r="G85" s="104">
        <f>SUM(G86:G89)</f>
        <v>11292.970000000001</v>
      </c>
      <c r="H85" s="37">
        <f t="shared" si="36"/>
        <v>1.3857644104420039E-2</v>
      </c>
      <c r="I85" s="87"/>
      <c r="J85" s="85"/>
      <c r="K85" s="39"/>
      <c r="L85" s="192"/>
      <c r="M85" s="85"/>
      <c r="N85" s="37"/>
      <c r="O85" s="105"/>
      <c r="P85" s="84"/>
      <c r="Q85" s="61"/>
      <c r="R85" s="38"/>
      <c r="S85" s="84"/>
      <c r="T85" s="91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</row>
    <row r="86" spans="1:34" ht="34" x14ac:dyDescent="0.2">
      <c r="A86" s="146" t="s">
        <v>116</v>
      </c>
      <c r="B86" s="147"/>
      <c r="C86" s="157" t="s">
        <v>213</v>
      </c>
      <c r="D86" s="177" t="s">
        <v>290</v>
      </c>
      <c r="E86" s="29" t="s">
        <v>277</v>
      </c>
      <c r="F86" s="93">
        <v>70.02</v>
      </c>
      <c r="G86" s="81">
        <v>5111.46</v>
      </c>
      <c r="H86" s="10">
        <f t="shared" si="36"/>
        <v>6.2722909503858454E-3</v>
      </c>
      <c r="I86" s="76"/>
      <c r="J86" s="79"/>
      <c r="K86" s="12"/>
      <c r="L86" s="158"/>
      <c r="M86" s="79"/>
      <c r="N86" s="10"/>
      <c r="O86" s="132">
        <f t="shared" ref="O86:O89" si="65">L86+I86</f>
        <v>0</v>
      </c>
      <c r="P86" s="132">
        <f t="shared" si="47"/>
        <v>0</v>
      </c>
      <c r="Q86" s="12">
        <f t="shared" ref="Q86:Q89" si="66">P86/G86</f>
        <v>0</v>
      </c>
      <c r="R86" s="11">
        <f t="shared" ref="R86:R89" si="67">E86-O86</f>
        <v>73</v>
      </c>
      <c r="S86" s="83">
        <f t="shared" si="57"/>
        <v>5111.46</v>
      </c>
      <c r="T86" s="90">
        <f t="shared" ref="T86:T89" si="68">S86/G86</f>
        <v>1</v>
      </c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51" x14ac:dyDescent="0.2">
      <c r="A87" s="146" t="s">
        <v>117</v>
      </c>
      <c r="B87" s="147"/>
      <c r="C87" s="157" t="s">
        <v>214</v>
      </c>
      <c r="D87" s="177" t="s">
        <v>292</v>
      </c>
      <c r="E87" s="29" t="s">
        <v>240</v>
      </c>
      <c r="F87" s="93">
        <v>3255.67</v>
      </c>
      <c r="G87" s="81">
        <v>3255.67</v>
      </c>
      <c r="H87" s="10">
        <f t="shared" si="36"/>
        <v>3.9950443666668008E-3</v>
      </c>
      <c r="I87" s="76"/>
      <c r="J87" s="79"/>
      <c r="K87" s="12"/>
      <c r="L87" s="158"/>
      <c r="M87" s="79"/>
      <c r="N87" s="10"/>
      <c r="O87" s="132">
        <f t="shared" si="65"/>
        <v>0</v>
      </c>
      <c r="P87" s="132">
        <f t="shared" si="47"/>
        <v>0</v>
      </c>
      <c r="Q87" s="12">
        <f t="shared" si="66"/>
        <v>0</v>
      </c>
      <c r="R87" s="11">
        <f t="shared" si="67"/>
        <v>1</v>
      </c>
      <c r="S87" s="83">
        <f t="shared" si="57"/>
        <v>3255.67</v>
      </c>
      <c r="T87" s="90">
        <f t="shared" si="68"/>
        <v>1</v>
      </c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51" x14ac:dyDescent="0.2">
      <c r="A88" s="146" t="s">
        <v>118</v>
      </c>
      <c r="B88" s="147"/>
      <c r="C88" s="157" t="s">
        <v>215</v>
      </c>
      <c r="D88" s="177" t="s">
        <v>292</v>
      </c>
      <c r="E88" s="51" t="s">
        <v>278</v>
      </c>
      <c r="F88" s="93">
        <v>87.51</v>
      </c>
      <c r="G88" s="81">
        <v>612.57000000000005</v>
      </c>
      <c r="H88" s="10">
        <f t="shared" si="36"/>
        <v>7.5168685023023908E-4</v>
      </c>
      <c r="I88" s="76"/>
      <c r="J88" s="79"/>
      <c r="K88" s="12"/>
      <c r="L88" s="158"/>
      <c r="M88" s="79"/>
      <c r="N88" s="10"/>
      <c r="O88" s="132">
        <f t="shared" si="65"/>
        <v>0</v>
      </c>
      <c r="P88" s="132">
        <f t="shared" si="47"/>
        <v>0</v>
      </c>
      <c r="Q88" s="12">
        <f t="shared" si="66"/>
        <v>0</v>
      </c>
      <c r="R88" s="11">
        <f t="shared" si="67"/>
        <v>7</v>
      </c>
      <c r="S88" s="83">
        <f t="shared" si="57"/>
        <v>612.57000000000005</v>
      </c>
      <c r="T88" s="90">
        <f t="shared" si="68"/>
        <v>1</v>
      </c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7" x14ac:dyDescent="0.2">
      <c r="A89" s="146" t="s">
        <v>119</v>
      </c>
      <c r="B89" s="147"/>
      <c r="C89" s="157" t="s">
        <v>216</v>
      </c>
      <c r="D89" s="177" t="s">
        <v>295</v>
      </c>
      <c r="E89" s="29" t="s">
        <v>271</v>
      </c>
      <c r="F89" s="93">
        <v>771.09</v>
      </c>
      <c r="G89" s="81">
        <v>2313.27</v>
      </c>
      <c r="H89" s="10">
        <f t="shared" si="36"/>
        <v>2.8386219371371517E-3</v>
      </c>
      <c r="I89" s="76"/>
      <c r="J89" s="79"/>
      <c r="K89" s="12"/>
      <c r="L89" s="158"/>
      <c r="M89" s="79"/>
      <c r="N89" s="10"/>
      <c r="O89" s="132">
        <f t="shared" si="65"/>
        <v>0</v>
      </c>
      <c r="P89" s="132">
        <f t="shared" si="47"/>
        <v>0</v>
      </c>
      <c r="Q89" s="12">
        <f t="shared" si="66"/>
        <v>0</v>
      </c>
      <c r="R89" s="11">
        <f t="shared" si="67"/>
        <v>3</v>
      </c>
      <c r="S89" s="83">
        <f t="shared" si="57"/>
        <v>2313.27</v>
      </c>
      <c r="T89" s="90">
        <f t="shared" si="68"/>
        <v>1</v>
      </c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s="108" customFormat="1" ht="17" x14ac:dyDescent="0.2">
      <c r="A90" s="110" t="s">
        <v>120</v>
      </c>
      <c r="B90" s="119"/>
      <c r="C90" s="118" t="s">
        <v>217</v>
      </c>
      <c r="D90" s="191"/>
      <c r="E90" s="109"/>
      <c r="F90" s="109"/>
      <c r="G90" s="104">
        <f>SUM(G91,G102,G104)</f>
        <v>9108.49</v>
      </c>
      <c r="H90" s="37"/>
      <c r="I90" s="87"/>
      <c r="J90" s="85"/>
      <c r="K90" s="39"/>
      <c r="L90" s="86"/>
      <c r="M90" s="85"/>
      <c r="N90" s="37"/>
      <c r="O90" s="105"/>
      <c r="P90" s="84"/>
      <c r="Q90" s="61"/>
      <c r="R90" s="38"/>
      <c r="S90" s="84"/>
      <c r="T90" s="91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</row>
    <row r="91" spans="1:34" s="108" customFormat="1" ht="17" x14ac:dyDescent="0.2">
      <c r="A91" s="110" t="s">
        <v>121</v>
      </c>
      <c r="B91" s="119"/>
      <c r="C91" s="118" t="s">
        <v>218</v>
      </c>
      <c r="D91" s="191"/>
      <c r="E91" s="103"/>
      <c r="F91" s="103"/>
      <c r="G91" s="104">
        <f>SUM(G92:G101)</f>
        <v>7618.84</v>
      </c>
      <c r="H91" s="37">
        <f>G91/G$116</f>
        <v>9.3491059666783449E-3</v>
      </c>
      <c r="I91" s="87"/>
      <c r="J91" s="85"/>
      <c r="K91" s="39"/>
      <c r="L91" s="86"/>
      <c r="M91" s="85"/>
      <c r="N91" s="37"/>
      <c r="O91" s="105"/>
      <c r="P91" s="84"/>
      <c r="Q91" s="61"/>
      <c r="R91" s="38"/>
      <c r="S91" s="84"/>
      <c r="T91" s="91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</row>
    <row r="92" spans="1:34" ht="17" x14ac:dyDescent="0.2">
      <c r="A92" s="146" t="s">
        <v>122</v>
      </c>
      <c r="B92" s="147"/>
      <c r="C92" s="157" t="s">
        <v>219</v>
      </c>
      <c r="D92" s="177" t="s">
        <v>294</v>
      </c>
      <c r="E92" s="51" t="s">
        <v>279</v>
      </c>
      <c r="F92" s="93">
        <v>13.62</v>
      </c>
      <c r="G92" s="81">
        <v>1906.8</v>
      </c>
      <c r="H92" s="10">
        <f>G92/G$116</f>
        <v>2.3398411381866883E-3</v>
      </c>
      <c r="I92" s="76"/>
      <c r="J92" s="79"/>
      <c r="K92" s="12"/>
      <c r="L92" s="131"/>
      <c r="M92" s="79"/>
      <c r="N92" s="10"/>
      <c r="O92" s="132">
        <f t="shared" ref="O92:O101" si="69">L92+I92</f>
        <v>0</v>
      </c>
      <c r="P92" s="132">
        <f t="shared" ref="P92:P115" si="70">TRUNC(M92+J92,2)</f>
        <v>0</v>
      </c>
      <c r="Q92" s="12">
        <f t="shared" ref="Q92:Q101" si="71">P92/G92</f>
        <v>0</v>
      </c>
      <c r="R92" s="11">
        <f t="shared" ref="R92:R101" si="72">E92-O92</f>
        <v>140</v>
      </c>
      <c r="S92" s="83">
        <f t="shared" ref="S92:S112" si="73">TRUNC(G92-P92,2)</f>
        <v>1906.8</v>
      </c>
      <c r="T92" s="90">
        <f t="shared" ref="T92:T101" si="74">S92/G92</f>
        <v>1</v>
      </c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7" x14ac:dyDescent="0.2">
      <c r="A93" s="146" t="s">
        <v>123</v>
      </c>
      <c r="B93" s="147"/>
      <c r="C93" s="157" t="s">
        <v>220</v>
      </c>
      <c r="D93" s="177" t="s">
        <v>290</v>
      </c>
      <c r="E93" s="29" t="s">
        <v>280</v>
      </c>
      <c r="F93" s="93">
        <v>19.309999999999999</v>
      </c>
      <c r="G93" s="81">
        <v>212.41</v>
      </c>
      <c r="H93" s="10"/>
      <c r="I93" s="76"/>
      <c r="J93" s="79"/>
      <c r="K93" s="12"/>
      <c r="L93" s="131"/>
      <c r="M93" s="79"/>
      <c r="N93" s="10"/>
      <c r="O93" s="132">
        <f t="shared" si="69"/>
        <v>0</v>
      </c>
      <c r="P93" s="132">
        <f t="shared" si="70"/>
        <v>0</v>
      </c>
      <c r="Q93" s="12">
        <f t="shared" si="71"/>
        <v>0</v>
      </c>
      <c r="R93" s="11">
        <f t="shared" si="72"/>
        <v>11</v>
      </c>
      <c r="S93" s="83">
        <f t="shared" si="73"/>
        <v>212.41</v>
      </c>
      <c r="T93" s="90">
        <f t="shared" si="74"/>
        <v>1</v>
      </c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7" x14ac:dyDescent="0.2">
      <c r="A94" s="146" t="s">
        <v>124</v>
      </c>
      <c r="B94" s="147"/>
      <c r="C94" s="157" t="s">
        <v>221</v>
      </c>
      <c r="D94" s="177" t="s">
        <v>290</v>
      </c>
      <c r="E94" s="29" t="s">
        <v>281</v>
      </c>
      <c r="F94" s="93">
        <v>5.92</v>
      </c>
      <c r="G94" s="81">
        <v>130.24</v>
      </c>
      <c r="H94" s="10">
        <f>G94/G$116</f>
        <v>1.5981797243414848E-4</v>
      </c>
      <c r="I94" s="76"/>
      <c r="J94" s="79"/>
      <c r="K94" s="12"/>
      <c r="L94" s="131"/>
      <c r="M94" s="79"/>
      <c r="N94" s="10"/>
      <c r="O94" s="132">
        <f t="shared" si="69"/>
        <v>0</v>
      </c>
      <c r="P94" s="132">
        <f t="shared" si="70"/>
        <v>0</v>
      </c>
      <c r="Q94" s="12">
        <f t="shared" si="71"/>
        <v>0</v>
      </c>
      <c r="R94" s="11">
        <f t="shared" si="72"/>
        <v>22</v>
      </c>
      <c r="S94" s="83">
        <f t="shared" si="73"/>
        <v>130.24</v>
      </c>
      <c r="T94" s="90">
        <f t="shared" si="74"/>
        <v>1</v>
      </c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7" x14ac:dyDescent="0.2">
      <c r="A95" s="146" t="s">
        <v>125</v>
      </c>
      <c r="B95" s="147"/>
      <c r="C95" s="157" t="s">
        <v>222</v>
      </c>
      <c r="D95" s="177" t="s">
        <v>290</v>
      </c>
      <c r="E95" s="29" t="s">
        <v>282</v>
      </c>
      <c r="F95" s="93">
        <v>21.63</v>
      </c>
      <c r="G95" s="81">
        <v>43.26</v>
      </c>
      <c r="H95" s="10"/>
      <c r="I95" s="76"/>
      <c r="J95" s="79"/>
      <c r="K95" s="12"/>
      <c r="L95" s="131"/>
      <c r="M95" s="79"/>
      <c r="N95" s="10"/>
      <c r="O95" s="132">
        <f t="shared" si="69"/>
        <v>0</v>
      </c>
      <c r="P95" s="132">
        <f t="shared" si="70"/>
        <v>0</v>
      </c>
      <c r="Q95" s="12">
        <f t="shared" si="71"/>
        <v>0</v>
      </c>
      <c r="R95" s="11">
        <f t="shared" si="72"/>
        <v>2</v>
      </c>
      <c r="S95" s="83">
        <f t="shared" si="73"/>
        <v>43.26</v>
      </c>
      <c r="T95" s="90">
        <f t="shared" si="74"/>
        <v>1</v>
      </c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7" x14ac:dyDescent="0.2">
      <c r="A96" s="146" t="s">
        <v>126</v>
      </c>
      <c r="B96" s="147"/>
      <c r="C96" s="157" t="s">
        <v>223</v>
      </c>
      <c r="D96" s="177" t="s">
        <v>290</v>
      </c>
      <c r="E96" s="29" t="s">
        <v>283</v>
      </c>
      <c r="F96" s="93">
        <v>18.149999999999999</v>
      </c>
      <c r="G96" s="81">
        <v>90.75</v>
      </c>
      <c r="H96" s="10">
        <f>G96/G$116</f>
        <v>1.1135965140048352E-4</v>
      </c>
      <c r="I96" s="76"/>
      <c r="J96" s="79"/>
      <c r="K96" s="12"/>
      <c r="L96" s="131"/>
      <c r="M96" s="79"/>
      <c r="N96" s="10"/>
      <c r="O96" s="132">
        <f t="shared" si="69"/>
        <v>0</v>
      </c>
      <c r="P96" s="132">
        <f t="shared" si="70"/>
        <v>0</v>
      </c>
      <c r="Q96" s="12">
        <f t="shared" si="71"/>
        <v>0</v>
      </c>
      <c r="R96" s="11">
        <f t="shared" si="72"/>
        <v>5</v>
      </c>
      <c r="S96" s="83">
        <f t="shared" si="73"/>
        <v>90.75</v>
      </c>
      <c r="T96" s="90">
        <f t="shared" si="74"/>
        <v>1</v>
      </c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7" x14ac:dyDescent="0.2">
      <c r="A97" s="146" t="s">
        <v>127</v>
      </c>
      <c r="B97" s="147"/>
      <c r="C97" s="157" t="s">
        <v>224</v>
      </c>
      <c r="D97" s="177" t="s">
        <v>290</v>
      </c>
      <c r="E97" s="29" t="s">
        <v>240</v>
      </c>
      <c r="F97" s="93">
        <v>17.66</v>
      </c>
      <c r="G97" s="81">
        <v>17.66</v>
      </c>
      <c r="H97" s="10"/>
      <c r="I97" s="76"/>
      <c r="J97" s="79"/>
      <c r="K97" s="12"/>
      <c r="L97" s="147"/>
      <c r="M97" s="79"/>
      <c r="N97" s="10"/>
      <c r="O97" s="132">
        <f t="shared" si="69"/>
        <v>0</v>
      </c>
      <c r="P97" s="132">
        <f t="shared" si="70"/>
        <v>0</v>
      </c>
      <c r="Q97" s="12">
        <f t="shared" si="71"/>
        <v>0</v>
      </c>
      <c r="R97" s="11">
        <f t="shared" si="72"/>
        <v>1</v>
      </c>
      <c r="S97" s="83">
        <f t="shared" si="73"/>
        <v>17.66</v>
      </c>
      <c r="T97" s="90">
        <f t="shared" si="74"/>
        <v>1</v>
      </c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7" x14ac:dyDescent="0.2">
      <c r="A98" s="146" t="s">
        <v>128</v>
      </c>
      <c r="B98" s="147"/>
      <c r="C98" s="157" t="s">
        <v>225</v>
      </c>
      <c r="D98" s="177" t="s">
        <v>290</v>
      </c>
      <c r="E98" s="29" t="s">
        <v>284</v>
      </c>
      <c r="F98" s="93">
        <v>36.42</v>
      </c>
      <c r="G98" s="81">
        <v>291.36</v>
      </c>
      <c r="H98" s="10">
        <f t="shared" ref="H98:H111" si="75">G98/G$116</f>
        <v>3.5752890393437882E-4</v>
      </c>
      <c r="I98" s="76"/>
      <c r="J98" s="79"/>
      <c r="K98" s="12"/>
      <c r="L98" s="164"/>
      <c r="M98" s="79"/>
      <c r="N98" s="10"/>
      <c r="O98" s="132">
        <f t="shared" si="69"/>
        <v>0</v>
      </c>
      <c r="P98" s="132">
        <f t="shared" si="70"/>
        <v>0</v>
      </c>
      <c r="Q98" s="12">
        <f t="shared" si="71"/>
        <v>0</v>
      </c>
      <c r="R98" s="11">
        <f t="shared" si="72"/>
        <v>8</v>
      </c>
      <c r="S98" s="83">
        <f t="shared" si="73"/>
        <v>291.36</v>
      </c>
      <c r="T98" s="90">
        <f t="shared" si="74"/>
        <v>1</v>
      </c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7" x14ac:dyDescent="0.2">
      <c r="A99" s="146" t="s">
        <v>129</v>
      </c>
      <c r="B99" s="147"/>
      <c r="C99" s="157" t="s">
        <v>226</v>
      </c>
      <c r="D99" s="177" t="s">
        <v>290</v>
      </c>
      <c r="E99" s="51" t="s">
        <v>240</v>
      </c>
      <c r="F99" s="93">
        <v>42.84</v>
      </c>
      <c r="G99" s="81">
        <v>42.84</v>
      </c>
      <c r="H99" s="10">
        <f t="shared" si="75"/>
        <v>5.256911808260842E-5</v>
      </c>
      <c r="I99" s="76"/>
      <c r="J99" s="79"/>
      <c r="K99" s="12"/>
      <c r="L99" s="164"/>
      <c r="M99" s="79"/>
      <c r="N99" s="10"/>
      <c r="O99" s="132">
        <f t="shared" si="69"/>
        <v>0</v>
      </c>
      <c r="P99" s="132">
        <f t="shared" si="70"/>
        <v>0</v>
      </c>
      <c r="Q99" s="12">
        <f t="shared" si="71"/>
        <v>0</v>
      </c>
      <c r="R99" s="11">
        <f t="shared" si="72"/>
        <v>1</v>
      </c>
      <c r="S99" s="83">
        <f t="shared" si="73"/>
        <v>42.84</v>
      </c>
      <c r="T99" s="90">
        <f t="shared" si="74"/>
        <v>1</v>
      </c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7" x14ac:dyDescent="0.2">
      <c r="A100" s="146" t="s">
        <v>130</v>
      </c>
      <c r="B100" s="147"/>
      <c r="C100" s="157" t="s">
        <v>227</v>
      </c>
      <c r="D100" s="177" t="s">
        <v>294</v>
      </c>
      <c r="E100" s="29" t="s">
        <v>285</v>
      </c>
      <c r="F100" s="93">
        <v>9.23</v>
      </c>
      <c r="G100" s="81">
        <v>4615</v>
      </c>
      <c r="H100" s="10">
        <f t="shared" si="75"/>
        <v>5.6630830987683903E-3</v>
      </c>
      <c r="I100" s="76"/>
      <c r="J100" s="79"/>
      <c r="K100" s="12"/>
      <c r="L100" s="164"/>
      <c r="M100" s="79"/>
      <c r="N100" s="10"/>
      <c r="O100" s="132">
        <f t="shared" si="69"/>
        <v>0</v>
      </c>
      <c r="P100" s="132">
        <f t="shared" si="70"/>
        <v>0</v>
      </c>
      <c r="Q100" s="12">
        <f t="shared" si="71"/>
        <v>0</v>
      </c>
      <c r="R100" s="11">
        <f t="shared" si="72"/>
        <v>500</v>
      </c>
      <c r="S100" s="83">
        <f t="shared" si="73"/>
        <v>4615</v>
      </c>
      <c r="T100" s="90">
        <f t="shared" si="74"/>
        <v>1</v>
      </c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51" x14ac:dyDescent="0.2">
      <c r="A101" s="137" t="s">
        <v>131</v>
      </c>
      <c r="B101" s="138"/>
      <c r="C101" s="165" t="s">
        <v>228</v>
      </c>
      <c r="D101" s="152" t="s">
        <v>290</v>
      </c>
      <c r="E101" s="29" t="s">
        <v>278</v>
      </c>
      <c r="F101" s="93">
        <v>38.36</v>
      </c>
      <c r="G101" s="81">
        <v>268.52</v>
      </c>
      <c r="H101" s="10">
        <f t="shared" si="75"/>
        <v>3.2950185778576126E-4</v>
      </c>
      <c r="I101" s="76"/>
      <c r="J101" s="79"/>
      <c r="K101" s="12"/>
      <c r="L101" s="164"/>
      <c r="M101" s="79"/>
      <c r="N101" s="10"/>
      <c r="O101" s="132">
        <f t="shared" si="69"/>
        <v>0</v>
      </c>
      <c r="P101" s="132">
        <f t="shared" si="70"/>
        <v>0</v>
      </c>
      <c r="Q101" s="12">
        <f t="shared" si="71"/>
        <v>0</v>
      </c>
      <c r="R101" s="11">
        <f t="shared" si="72"/>
        <v>7</v>
      </c>
      <c r="S101" s="83">
        <f t="shared" si="73"/>
        <v>268.52</v>
      </c>
      <c r="T101" s="90">
        <f t="shared" si="74"/>
        <v>1</v>
      </c>
    </row>
    <row r="102" spans="1:34" s="108" customFormat="1" ht="17" x14ac:dyDescent="0.2">
      <c r="A102" s="121" t="s">
        <v>132</v>
      </c>
      <c r="B102" s="194"/>
      <c r="C102" s="122" t="s">
        <v>229</v>
      </c>
      <c r="D102" s="111"/>
      <c r="E102" s="103"/>
      <c r="F102" s="103"/>
      <c r="G102" s="104">
        <f>G103</f>
        <v>28.76</v>
      </c>
      <c r="H102" s="37">
        <f t="shared" si="75"/>
        <v>3.5291499441078858E-5</v>
      </c>
      <c r="I102" s="87"/>
      <c r="J102" s="85"/>
      <c r="K102" s="39"/>
      <c r="L102" s="195"/>
      <c r="M102" s="85"/>
      <c r="N102" s="37"/>
      <c r="O102" s="105"/>
      <c r="P102" s="84"/>
      <c r="Q102" s="61"/>
      <c r="R102" s="38"/>
      <c r="S102" s="84"/>
      <c r="T102" s="91"/>
    </row>
    <row r="103" spans="1:34" ht="17" x14ac:dyDescent="0.2">
      <c r="A103" s="137" t="s">
        <v>133</v>
      </c>
      <c r="B103" s="138"/>
      <c r="C103" s="165" t="s">
        <v>230</v>
      </c>
      <c r="D103" s="152" t="s">
        <v>290</v>
      </c>
      <c r="E103" s="29" t="s">
        <v>240</v>
      </c>
      <c r="F103" s="93">
        <v>28.76</v>
      </c>
      <c r="G103" s="93">
        <v>28.76</v>
      </c>
      <c r="H103" s="10">
        <f t="shared" si="75"/>
        <v>3.5291499441078858E-5</v>
      </c>
      <c r="I103" s="76"/>
      <c r="J103" s="79"/>
      <c r="K103" s="12"/>
      <c r="L103" s="164"/>
      <c r="M103" s="79"/>
      <c r="N103" s="10"/>
      <c r="O103" s="132">
        <f t="shared" ref="O103" si="76">L103+I103</f>
        <v>0</v>
      </c>
      <c r="P103" s="132">
        <f t="shared" si="70"/>
        <v>0</v>
      </c>
      <c r="Q103" s="12">
        <f t="shared" ref="Q103" si="77">P103/G103</f>
        <v>0</v>
      </c>
      <c r="R103" s="11">
        <f t="shared" ref="R103" si="78">E103-O103</f>
        <v>1</v>
      </c>
      <c r="S103" s="83">
        <f t="shared" si="73"/>
        <v>28.76</v>
      </c>
      <c r="T103" s="90">
        <f t="shared" ref="T103" si="79">S103/G103</f>
        <v>1</v>
      </c>
    </row>
    <row r="104" spans="1:34" s="108" customFormat="1" ht="17" x14ac:dyDescent="0.2">
      <c r="A104" s="121" t="s">
        <v>134</v>
      </c>
      <c r="B104" s="194"/>
      <c r="C104" s="122" t="s">
        <v>231</v>
      </c>
      <c r="D104" s="111"/>
      <c r="E104" s="109"/>
      <c r="F104" s="109"/>
      <c r="G104" s="104">
        <f>G105</f>
        <v>1460.89</v>
      </c>
      <c r="H104" s="37">
        <f t="shared" si="75"/>
        <v>1.7926633733823954E-3</v>
      </c>
      <c r="I104" s="87"/>
      <c r="J104" s="85"/>
      <c r="K104" s="39"/>
      <c r="L104" s="195"/>
      <c r="M104" s="85"/>
      <c r="N104" s="37"/>
      <c r="O104" s="105"/>
      <c r="P104" s="84"/>
      <c r="Q104" s="61"/>
      <c r="R104" s="38"/>
      <c r="S104" s="84"/>
      <c r="T104" s="91"/>
    </row>
    <row r="105" spans="1:34" ht="17" x14ac:dyDescent="0.2">
      <c r="A105" s="137" t="s">
        <v>135</v>
      </c>
      <c r="B105" s="138"/>
      <c r="C105" s="165" t="s">
        <v>232</v>
      </c>
      <c r="D105" s="152" t="s">
        <v>290</v>
      </c>
      <c r="E105" s="51" t="s">
        <v>240</v>
      </c>
      <c r="F105" s="93">
        <v>1460.89</v>
      </c>
      <c r="G105" s="93">
        <v>1460.89</v>
      </c>
      <c r="H105" s="10">
        <f t="shared" si="75"/>
        <v>1.7926633733823954E-3</v>
      </c>
      <c r="I105" s="76"/>
      <c r="J105" s="79"/>
      <c r="K105" s="12"/>
      <c r="L105" s="164"/>
      <c r="M105" s="79"/>
      <c r="N105" s="10"/>
      <c r="O105" s="132">
        <f t="shared" ref="O105" si="80">L105+I105</f>
        <v>0</v>
      </c>
      <c r="P105" s="132">
        <f t="shared" si="70"/>
        <v>0</v>
      </c>
      <c r="Q105" s="12">
        <f t="shared" ref="Q105" si="81">P105/G105</f>
        <v>0</v>
      </c>
      <c r="R105" s="11">
        <f t="shared" ref="R105" si="82">E105-O105</f>
        <v>1</v>
      </c>
      <c r="S105" s="83">
        <f t="shared" si="73"/>
        <v>1460.89</v>
      </c>
      <c r="T105" s="90">
        <f t="shared" ref="T105" si="83">S105/G105</f>
        <v>1</v>
      </c>
    </row>
    <row r="106" spans="1:34" s="108" customFormat="1" ht="17" x14ac:dyDescent="0.2">
      <c r="A106" s="121" t="s">
        <v>136</v>
      </c>
      <c r="B106" s="194"/>
      <c r="C106" s="122" t="s">
        <v>233</v>
      </c>
      <c r="D106" s="111"/>
      <c r="E106" s="103"/>
      <c r="F106" s="103"/>
      <c r="G106" s="104">
        <f>SUM(G107:G112)</f>
        <v>26986.75</v>
      </c>
      <c r="H106" s="37">
        <f t="shared" si="75"/>
        <v>3.3115537988231386E-2</v>
      </c>
      <c r="I106" s="87"/>
      <c r="J106" s="85"/>
      <c r="K106" s="39"/>
      <c r="L106" s="195"/>
      <c r="M106" s="85"/>
      <c r="N106" s="37"/>
      <c r="O106" s="105"/>
      <c r="P106" s="84"/>
      <c r="Q106" s="61"/>
      <c r="R106" s="38"/>
      <c r="S106" s="84"/>
      <c r="T106" s="91"/>
    </row>
    <row r="107" spans="1:34" ht="17" x14ac:dyDescent="0.2">
      <c r="A107" s="137" t="s">
        <v>137</v>
      </c>
      <c r="B107" s="138"/>
      <c r="C107" s="165" t="s">
        <v>234</v>
      </c>
      <c r="D107" s="152" t="s">
        <v>291</v>
      </c>
      <c r="E107" s="29" t="s">
        <v>248</v>
      </c>
      <c r="F107" s="93">
        <v>86.61</v>
      </c>
      <c r="G107" s="93">
        <v>5629.65</v>
      </c>
      <c r="H107" s="10">
        <f t="shared" si="75"/>
        <v>6.9081637631595817E-3</v>
      </c>
      <c r="I107" s="164">
        <v>65</v>
      </c>
      <c r="J107" s="79">
        <f t="shared" ref="J107:J109" si="84">TRUNC(I107*F107,2)</f>
        <v>5629.65</v>
      </c>
      <c r="K107" s="12">
        <f t="shared" ref="K107:K109" si="85">I107/E107</f>
        <v>1</v>
      </c>
      <c r="L107" s="164"/>
      <c r="M107" s="79"/>
      <c r="N107" s="10"/>
      <c r="O107" s="132">
        <f t="shared" ref="O107:O112" si="86">L107+I107</f>
        <v>65</v>
      </c>
      <c r="P107" s="132">
        <f t="shared" si="70"/>
        <v>5629.65</v>
      </c>
      <c r="Q107" s="12">
        <f t="shared" ref="Q107:Q112" si="87">P107/G107</f>
        <v>1</v>
      </c>
      <c r="R107" s="11">
        <f t="shared" ref="R107:R112" si="88">E107-O107</f>
        <v>0</v>
      </c>
      <c r="S107" s="83">
        <f t="shared" si="73"/>
        <v>0</v>
      </c>
      <c r="T107" s="90">
        <f t="shared" ref="T107:T112" si="89">S107/G107</f>
        <v>0</v>
      </c>
    </row>
    <row r="108" spans="1:34" ht="17" x14ac:dyDescent="0.2">
      <c r="A108" s="137" t="s">
        <v>138</v>
      </c>
      <c r="B108" s="138"/>
      <c r="C108" s="165" t="s">
        <v>235</v>
      </c>
      <c r="D108" s="152" t="s">
        <v>291</v>
      </c>
      <c r="E108" s="51" t="s">
        <v>286</v>
      </c>
      <c r="F108" s="93">
        <v>13.96</v>
      </c>
      <c r="G108" s="93">
        <v>1814.8</v>
      </c>
      <c r="H108" s="10">
        <f t="shared" si="75"/>
        <v>2.2269476072903304E-3</v>
      </c>
      <c r="I108" s="164">
        <v>130</v>
      </c>
      <c r="J108" s="79">
        <f t="shared" si="84"/>
        <v>1814.8</v>
      </c>
      <c r="K108" s="12">
        <f t="shared" si="85"/>
        <v>1</v>
      </c>
      <c r="L108" s="164"/>
      <c r="M108" s="79"/>
      <c r="N108" s="10"/>
      <c r="O108" s="132">
        <f t="shared" si="86"/>
        <v>130</v>
      </c>
      <c r="P108" s="132">
        <f t="shared" si="70"/>
        <v>1814.8</v>
      </c>
      <c r="Q108" s="12">
        <f t="shared" si="87"/>
        <v>1</v>
      </c>
      <c r="R108" s="11">
        <f t="shared" si="88"/>
        <v>0</v>
      </c>
      <c r="S108" s="83">
        <f t="shared" si="73"/>
        <v>0</v>
      </c>
      <c r="T108" s="90">
        <f t="shared" si="89"/>
        <v>0</v>
      </c>
    </row>
    <row r="109" spans="1:34" ht="17" x14ac:dyDescent="0.2">
      <c r="A109" s="137" t="s">
        <v>139</v>
      </c>
      <c r="B109" s="138"/>
      <c r="C109" s="165" t="s">
        <v>236</v>
      </c>
      <c r="D109" s="152" t="s">
        <v>291</v>
      </c>
      <c r="E109" s="29" t="s">
        <v>286</v>
      </c>
      <c r="F109" s="93">
        <v>56.66</v>
      </c>
      <c r="G109" s="93">
        <v>7365.8</v>
      </c>
      <c r="H109" s="10">
        <f t="shared" si="75"/>
        <v>9.0385996725694927E-3</v>
      </c>
      <c r="I109" s="164">
        <v>130</v>
      </c>
      <c r="J109" s="79">
        <f t="shared" si="84"/>
        <v>7365.8</v>
      </c>
      <c r="K109" s="12">
        <f t="shared" si="85"/>
        <v>1</v>
      </c>
      <c r="L109" s="164"/>
      <c r="M109" s="79"/>
      <c r="N109" s="10"/>
      <c r="O109" s="132">
        <f>L109+I109</f>
        <v>130</v>
      </c>
      <c r="P109" s="132">
        <f t="shared" si="70"/>
        <v>7365.8</v>
      </c>
      <c r="Q109" s="12">
        <f t="shared" si="87"/>
        <v>1</v>
      </c>
      <c r="R109" s="11">
        <f t="shared" si="88"/>
        <v>0</v>
      </c>
      <c r="S109" s="83">
        <f t="shared" si="73"/>
        <v>0</v>
      </c>
      <c r="T109" s="90">
        <f t="shared" si="89"/>
        <v>0</v>
      </c>
    </row>
    <row r="110" spans="1:34" ht="34" x14ac:dyDescent="0.2">
      <c r="A110" s="137" t="s">
        <v>140</v>
      </c>
      <c r="B110" s="138"/>
      <c r="C110" s="165" t="s">
        <v>197</v>
      </c>
      <c r="D110" s="152" t="s">
        <v>291</v>
      </c>
      <c r="E110" s="29" t="s">
        <v>286</v>
      </c>
      <c r="F110" s="93">
        <v>16.010000000000002</v>
      </c>
      <c r="G110" s="93">
        <v>2081.3000000000002</v>
      </c>
      <c r="H110" s="10">
        <f t="shared" si="75"/>
        <v>2.5539707158107588E-3</v>
      </c>
      <c r="I110" s="76"/>
      <c r="J110" s="79"/>
      <c r="K110" s="12"/>
      <c r="L110" s="164"/>
      <c r="M110" s="79"/>
      <c r="N110" s="10"/>
      <c r="O110" s="132">
        <f t="shared" si="86"/>
        <v>0</v>
      </c>
      <c r="P110" s="132">
        <f t="shared" si="70"/>
        <v>0</v>
      </c>
      <c r="Q110" s="12">
        <f t="shared" si="87"/>
        <v>0</v>
      </c>
      <c r="R110" s="11">
        <f t="shared" si="88"/>
        <v>130</v>
      </c>
      <c r="S110" s="83">
        <f t="shared" si="73"/>
        <v>2081.3000000000002</v>
      </c>
      <c r="T110" s="90">
        <f t="shared" si="89"/>
        <v>1</v>
      </c>
    </row>
    <row r="111" spans="1:34" ht="51" x14ac:dyDescent="0.2">
      <c r="A111" s="137" t="s">
        <v>141</v>
      </c>
      <c r="B111" s="138"/>
      <c r="C111" s="165" t="s">
        <v>198</v>
      </c>
      <c r="D111" s="152" t="s">
        <v>291</v>
      </c>
      <c r="E111" s="29" t="s">
        <v>287</v>
      </c>
      <c r="F111" s="93">
        <v>17.21</v>
      </c>
      <c r="G111" s="93">
        <v>5507.2</v>
      </c>
      <c r="H111" s="10">
        <f t="shared" si="75"/>
        <v>6.7579049277437225E-3</v>
      </c>
      <c r="I111" s="76"/>
      <c r="J111" s="79"/>
      <c r="K111" s="12"/>
      <c r="L111" s="164"/>
      <c r="M111" s="79"/>
      <c r="N111" s="10"/>
      <c r="O111" s="132">
        <f t="shared" si="86"/>
        <v>0</v>
      </c>
      <c r="P111" s="132">
        <f t="shared" si="70"/>
        <v>0</v>
      </c>
      <c r="Q111" s="12">
        <f t="shared" si="87"/>
        <v>0</v>
      </c>
      <c r="R111" s="11">
        <f t="shared" si="88"/>
        <v>320</v>
      </c>
      <c r="S111" s="83">
        <f t="shared" si="73"/>
        <v>5507.2</v>
      </c>
      <c r="T111" s="90">
        <f t="shared" si="89"/>
        <v>1</v>
      </c>
    </row>
    <row r="112" spans="1:34" ht="34" x14ac:dyDescent="0.2">
      <c r="A112" s="137" t="s">
        <v>142</v>
      </c>
      <c r="B112" s="138"/>
      <c r="C112" s="165" t="s">
        <v>166</v>
      </c>
      <c r="D112" s="152" t="s">
        <v>294</v>
      </c>
      <c r="E112" s="51" t="s">
        <v>288</v>
      </c>
      <c r="F112" s="93">
        <v>57.35</v>
      </c>
      <c r="G112" s="93">
        <v>4588</v>
      </c>
      <c r="H112" s="10"/>
      <c r="I112" s="76"/>
      <c r="J112" s="79"/>
      <c r="K112" s="12"/>
      <c r="L112" s="152"/>
      <c r="M112" s="79"/>
      <c r="N112" s="10"/>
      <c r="O112" s="132">
        <f t="shared" si="86"/>
        <v>0</v>
      </c>
      <c r="P112" s="132">
        <f t="shared" si="70"/>
        <v>0</v>
      </c>
      <c r="Q112" s="12">
        <f t="shared" si="87"/>
        <v>0</v>
      </c>
      <c r="R112" s="11">
        <f t="shared" si="88"/>
        <v>80</v>
      </c>
      <c r="S112" s="83">
        <f t="shared" si="73"/>
        <v>4588</v>
      </c>
      <c r="T112" s="90">
        <f t="shared" si="89"/>
        <v>1</v>
      </c>
    </row>
    <row r="113" spans="1:21" s="108" customFormat="1" ht="17" x14ac:dyDescent="0.2">
      <c r="A113" s="121" t="s">
        <v>143</v>
      </c>
      <c r="B113" s="194"/>
      <c r="C113" s="122" t="s">
        <v>237</v>
      </c>
      <c r="D113" s="111"/>
      <c r="E113" s="103"/>
      <c r="F113" s="103"/>
      <c r="G113" s="104">
        <f>SUM(G114:G115)</f>
        <v>11227.99</v>
      </c>
      <c r="H113" s="37"/>
      <c r="I113" s="87"/>
      <c r="J113" s="85"/>
      <c r="K113" s="39"/>
      <c r="L113" s="111"/>
      <c r="M113" s="85"/>
      <c r="N113" s="37"/>
      <c r="O113" s="105"/>
      <c r="P113" s="84"/>
      <c r="Q113" s="61"/>
      <c r="R113" s="38"/>
      <c r="S113" s="84"/>
      <c r="T113" s="91"/>
    </row>
    <row r="114" spans="1:21" ht="34" x14ac:dyDescent="0.2">
      <c r="A114" s="137" t="s">
        <v>144</v>
      </c>
      <c r="B114" s="138"/>
      <c r="C114" s="165" t="s">
        <v>238</v>
      </c>
      <c r="D114" s="152" t="s">
        <v>290</v>
      </c>
      <c r="E114" s="29" t="s">
        <v>240</v>
      </c>
      <c r="F114" s="93">
        <v>1003.67</v>
      </c>
      <c r="G114" s="93">
        <v>1003.67</v>
      </c>
      <c r="H114" s="10">
        <f>G114/G$116</f>
        <v>1.2316070668994302E-3</v>
      </c>
      <c r="I114" s="76"/>
      <c r="J114" s="79"/>
      <c r="K114" s="12"/>
      <c r="L114" s="166"/>
      <c r="M114" s="79"/>
      <c r="N114" s="10"/>
      <c r="O114" s="132">
        <f t="shared" ref="O114:O115" si="90">L114+I114</f>
        <v>0</v>
      </c>
      <c r="P114" s="132">
        <f t="shared" si="70"/>
        <v>0</v>
      </c>
      <c r="Q114" s="12">
        <f t="shared" ref="Q114:Q115" si="91">P114/G114</f>
        <v>0</v>
      </c>
      <c r="R114" s="11">
        <f t="shared" ref="R114:R115" si="92">E114-O114</f>
        <v>1</v>
      </c>
      <c r="S114" s="83">
        <f t="shared" ref="S114:S115" si="93">TRUNC(G114-P114,2)</f>
        <v>1003.67</v>
      </c>
      <c r="T114" s="90">
        <f t="shared" ref="T114:T115" si="94">S114/G114</f>
        <v>1</v>
      </c>
    </row>
    <row r="115" spans="1:21" ht="17" x14ac:dyDescent="0.2">
      <c r="A115" s="137" t="s">
        <v>145</v>
      </c>
      <c r="B115" s="138"/>
      <c r="C115" s="165" t="s">
        <v>239</v>
      </c>
      <c r="D115" s="152" t="s">
        <v>291</v>
      </c>
      <c r="E115" s="51" t="s">
        <v>289</v>
      </c>
      <c r="F115" s="93">
        <v>8.82</v>
      </c>
      <c r="G115" s="93">
        <v>10224.32</v>
      </c>
      <c r="H115" s="10">
        <f>G115/G$116</f>
        <v>1.2546299845807071E-2</v>
      </c>
      <c r="I115" s="76"/>
      <c r="J115" s="79"/>
      <c r="K115" s="12"/>
      <c r="L115" s="166"/>
      <c r="M115" s="79"/>
      <c r="N115" s="10"/>
      <c r="O115" s="132">
        <f t="shared" si="90"/>
        <v>0</v>
      </c>
      <c r="P115" s="132">
        <f t="shared" si="70"/>
        <v>0</v>
      </c>
      <c r="Q115" s="12">
        <f t="shared" si="91"/>
        <v>0</v>
      </c>
      <c r="R115" s="11">
        <f t="shared" si="92"/>
        <v>1159.22</v>
      </c>
      <c r="S115" s="83">
        <f t="shared" si="93"/>
        <v>10224.32</v>
      </c>
      <c r="T115" s="90">
        <f t="shared" si="94"/>
        <v>1</v>
      </c>
    </row>
    <row r="116" spans="1:21" s="206" customFormat="1" ht="17" thickBot="1" x14ac:dyDescent="0.2">
      <c r="A116" s="196"/>
      <c r="B116" s="197"/>
      <c r="C116" s="197"/>
      <c r="D116" s="197"/>
      <c r="E116" s="197"/>
      <c r="F116" s="198"/>
      <c r="G116" s="199">
        <v>814927.12</v>
      </c>
      <c r="H116" s="200">
        <v>1</v>
      </c>
      <c r="I116" s="201"/>
      <c r="J116" s="199">
        <v>415473.06</v>
      </c>
      <c r="K116" s="202">
        <f>J116/G116</f>
        <v>0.509828486257765</v>
      </c>
      <c r="L116" s="203"/>
      <c r="M116" s="199">
        <f>TRUNC(SUM(M14:M115),2)</f>
        <v>96828.59</v>
      </c>
      <c r="N116" s="202">
        <f>M116/S7</f>
        <v>0.11881871105234539</v>
      </c>
      <c r="O116" s="203"/>
      <c r="P116" s="199">
        <f>J116+M116</f>
        <v>512301.65</v>
      </c>
      <c r="Q116" s="202">
        <f>P116/G116</f>
        <v>0.62864719731011043</v>
      </c>
      <c r="R116" s="201"/>
      <c r="S116" s="199">
        <f>S7-J116-M116</f>
        <v>302625.46999999997</v>
      </c>
      <c r="T116" s="204">
        <f>S116/G116</f>
        <v>0.37135280268988957</v>
      </c>
      <c r="U116" s="205">
        <f>J116+M116+S116</f>
        <v>814927.12</v>
      </c>
    </row>
    <row r="117" spans="1:21" x14ac:dyDescent="0.2">
      <c r="U117" s="50">
        <f>K116+N116+T116</f>
        <v>1</v>
      </c>
    </row>
    <row r="118" spans="1:21" ht="18" thickBot="1" x14ac:dyDescent="0.25">
      <c r="I118" s="494" t="s">
        <v>33</v>
      </c>
      <c r="J118" s="494"/>
      <c r="K118" s="494"/>
      <c r="L118" s="98"/>
      <c r="M118" s="494" t="s">
        <v>302</v>
      </c>
      <c r="N118" s="494"/>
      <c r="O118" s="494"/>
      <c r="P118" s="97"/>
      <c r="Q118" s="494" t="s">
        <v>34</v>
      </c>
      <c r="R118" s="494"/>
      <c r="S118" s="494"/>
      <c r="T118" s="5"/>
      <c r="U118" s="50"/>
    </row>
    <row r="119" spans="1:21" ht="128.25" customHeight="1" thickBot="1" x14ac:dyDescent="0.25">
      <c r="I119" s="495"/>
      <c r="J119" s="496"/>
      <c r="K119" s="496"/>
      <c r="L119" s="496"/>
      <c r="M119" s="497"/>
      <c r="N119" s="498"/>
      <c r="O119" s="498"/>
      <c r="P119" s="499"/>
      <c r="Q119" s="500"/>
      <c r="R119" s="500"/>
      <c r="S119" s="500"/>
      <c r="T119" s="501"/>
    </row>
  </sheetData>
  <mergeCells count="42">
    <mergeCell ref="R12:T12"/>
    <mergeCell ref="I118:K118"/>
    <mergeCell ref="M118:O118"/>
    <mergeCell ref="Q118:S118"/>
    <mergeCell ref="I119:L119"/>
    <mergeCell ref="M119:P119"/>
    <mergeCell ref="Q119:T119"/>
    <mergeCell ref="O12:Q12"/>
    <mergeCell ref="A12:A13"/>
    <mergeCell ref="C12:C13"/>
    <mergeCell ref="D12:H12"/>
    <mergeCell ref="I12:K12"/>
    <mergeCell ref="L12:N12"/>
    <mergeCell ref="A10:A11"/>
    <mergeCell ref="C10:K11"/>
    <mergeCell ref="L10:N10"/>
    <mergeCell ref="L11:N11"/>
    <mergeCell ref="P11:Q11"/>
    <mergeCell ref="S11:T11"/>
    <mergeCell ref="C9:E9"/>
    <mergeCell ref="F9:H9"/>
    <mergeCell ref="I9:K9"/>
    <mergeCell ref="L9:N9"/>
    <mergeCell ref="O9:Q9"/>
    <mergeCell ref="R9:T9"/>
    <mergeCell ref="S7:T7"/>
    <mergeCell ref="A8:E8"/>
    <mergeCell ref="F8:H8"/>
    <mergeCell ref="I8:K8"/>
    <mergeCell ref="L8:N8"/>
    <mergeCell ref="O8:Q8"/>
    <mergeCell ref="R8:T8"/>
    <mergeCell ref="A7:E7"/>
    <mergeCell ref="F7:H7"/>
    <mergeCell ref="I7:K7"/>
    <mergeCell ref="L7:N7"/>
    <mergeCell ref="O7:Q7"/>
    <mergeCell ref="F6:H6"/>
    <mergeCell ref="I6:K6"/>
    <mergeCell ref="L6:N6"/>
    <mergeCell ref="O6:Q6"/>
    <mergeCell ref="R6:T6"/>
  </mergeCells>
  <conditionalFormatting sqref="A14:B42 A46:B74">
    <cfRule type="expression" dxfId="5" priority="2">
      <formula>RIGHT(A14,3)="000"</formula>
    </cfRule>
  </conditionalFormatting>
  <conditionalFormatting sqref="A43:B45">
    <cfRule type="expression" dxfId="4" priority="6">
      <formula>RIGHT(A75,3)="000"</formula>
    </cfRule>
  </conditionalFormatting>
  <conditionalFormatting sqref="A75:B75">
    <cfRule type="expression" dxfId="3" priority="3">
      <formula>RIGHT(A107,3)="000"</formula>
    </cfRule>
  </conditionalFormatting>
  <conditionalFormatting sqref="C14:C75">
    <cfRule type="expression" dxfId="2" priority="1">
      <formula>RIGHT(A14,3)="000"</formula>
    </cfRule>
  </conditionalFormatting>
  <conditionalFormatting sqref="J14">
    <cfRule type="expression" dxfId="1" priority="4">
      <formula>RIGHT(I14,3)="000"</formula>
    </cfRule>
  </conditionalFormatting>
  <conditionalFormatting sqref="N14:O14">
    <cfRule type="expression" dxfId="0" priority="5">
      <formula>RIGHT(M14,3)="000"</formula>
    </cfRule>
  </conditionalFormatting>
  <pageMargins left="0.25" right="0.25" top="0.75" bottom="0.75" header="0.3" footer="0.3"/>
  <pageSetup paperSize="9" scale="37" fitToHeight="0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16</vt:i4>
      </vt:variant>
    </vt:vector>
  </HeadingPairs>
  <TitlesOfParts>
    <vt:vector size="20" baseType="lpstr">
      <vt:lpstr>BM.01</vt:lpstr>
      <vt:lpstr>BM.02</vt:lpstr>
      <vt:lpstr>BM.03</vt:lpstr>
      <vt:lpstr>BM.04</vt:lpstr>
      <vt:lpstr>BM.01!Area_de_impressao</vt:lpstr>
      <vt:lpstr>BM.02!Area_de_impressao</vt:lpstr>
      <vt:lpstr>BM.03!Area_de_impressao</vt:lpstr>
      <vt:lpstr>BM.04!Area_de_impressao</vt:lpstr>
      <vt:lpstr>BM.01!Área_impressão_IM</vt:lpstr>
      <vt:lpstr>BM.02!Área_impressão_IM</vt:lpstr>
      <vt:lpstr>BM.03!Área_impressão_IM</vt:lpstr>
      <vt:lpstr>BM.04!Área_impressão_IM</vt:lpstr>
      <vt:lpstr>BM.01!Titulos_de_impressao</vt:lpstr>
      <vt:lpstr>BM.02!Titulos_de_impressao</vt:lpstr>
      <vt:lpstr>BM.03!Titulos_de_impressao</vt:lpstr>
      <vt:lpstr>BM.04!Titulos_de_impressao</vt:lpstr>
      <vt:lpstr>BM.01!Títulos_impressão_IM</vt:lpstr>
      <vt:lpstr>BM.02!Títulos_impressão_IM</vt:lpstr>
      <vt:lpstr>BM.03!Títulos_impressão_IM</vt:lpstr>
      <vt:lpstr>BM.04!Títulos_impressão_IM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Ademar Sott</cp:lastModifiedBy>
  <cp:lastPrinted>2023-08-24T14:13:39Z</cp:lastPrinted>
  <dcterms:created xsi:type="dcterms:W3CDTF">1997-01-10T22:22:50Z</dcterms:created>
  <dcterms:modified xsi:type="dcterms:W3CDTF">2023-08-24T14:14:19Z</dcterms:modified>
</cp:coreProperties>
</file>